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25" yWindow="65521" windowWidth="6375" windowHeight="6570" activeTab="1"/>
  </bookViews>
  <sheets>
    <sheet name="BCD KT" sheetId="1" r:id="rId1"/>
    <sheet name="KQKD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LCTT" sheetId="11" r:id="rId11"/>
    <sheet name="pplAI" sheetId="12" state="hidden" r:id="rId12"/>
    <sheet name="TSCDVH" sheetId="13" state="hidden" r:id="rId13"/>
    <sheet name="TSCDHH" sheetId="14" state="hidden" r:id="rId14"/>
    <sheet name="00000000" sheetId="15" state="veryHidden" r:id="rId15"/>
    <sheet name="XL4Poppy" sheetId="16" state="hidden" r:id="rId16"/>
  </sheets>
  <externalReferences>
    <externalReference r:id="rId19"/>
  </externalReferences>
  <definedNames>
    <definedName name="_Fill" hidden="1">#REF!</definedName>
    <definedName name="Document_array" localSheetId="15">{"Book1","QT VPCTY2003.xls"}</definedName>
    <definedName name="Documents_array" localSheetId="15">'XL4Poppy'!$B$1:$B$16</definedName>
    <definedName name="Documents_array">#REF!</definedName>
    <definedName name="_xlnm.Print_Titles" localSheetId="10">'LCTT'!$9:$11</definedName>
    <definedName name="ST">'[1]nkc'!$Q:$Q</definedName>
  </definedNames>
  <calcPr fullCalcOnLoad="1"/>
</workbook>
</file>

<file path=xl/comments1.xml><?xml version="1.0" encoding="utf-8"?>
<comments xmlns="http://schemas.openxmlformats.org/spreadsheetml/2006/main">
  <authors>
    <author>CONG THINH </author>
    <author>tnm</author>
  </authors>
  <commentList>
    <comment ref="E34" authorId="0">
      <text>
        <r>
          <rPr>
            <b/>
            <sz val="8"/>
            <rFont val="Tahoma"/>
            <family val="0"/>
          </rPr>
          <t>CONG THINH :</t>
        </r>
        <r>
          <rPr>
            <sz val="8"/>
            <rFont val="Tahoma"/>
            <family val="0"/>
          </rPr>
          <t xml:space="preserve">
Gom: KCN: 172,533,565,643d; XL: 5,551,653,365</t>
        </r>
      </text>
    </comment>
    <comment ref="E72" authorId="0">
      <text>
        <r>
          <rPr>
            <b/>
            <sz val="8"/>
            <rFont val="Tahoma"/>
            <family val="0"/>
          </rPr>
          <t>CONG THINH :</t>
        </r>
        <r>
          <rPr>
            <sz val="8"/>
            <rFont val="Tahoma"/>
            <family val="0"/>
          </rPr>
          <t xml:space="preserve">
DL: 1,243,181,956; DV: 2,826,505,863; XL 499,902,994d</t>
        </r>
      </text>
    </comment>
    <comment ref="E47" authorId="1">
      <text>
        <r>
          <rPr>
            <b/>
            <sz val="8"/>
            <rFont val="Tahoma"/>
            <family val="0"/>
          </rPr>
          <t>tnm:</t>
        </r>
        <r>
          <rPr>
            <sz val="8"/>
            <rFont val="Tahoma"/>
            <family val="0"/>
          </rPr>
          <t xml:space="preserve">
Cong vao 32,429,988,412d theo KLTTra
</t>
        </r>
      </text>
    </comment>
    <comment ref="E74" authorId="1">
      <text>
        <r>
          <rPr>
            <b/>
            <sz val="8"/>
            <rFont val="Tahoma"/>
            <family val="0"/>
          </rPr>
          <t>tnm:</t>
        </r>
        <r>
          <rPr>
            <sz val="8"/>
            <rFont val="Tahoma"/>
            <family val="0"/>
          </rPr>
          <t xml:space="preserve">
Cong vao: 27,271,988,412d theo KLTTra</t>
        </r>
      </text>
    </comment>
    <comment ref="E102" authorId="1">
      <text>
        <r>
          <rPr>
            <b/>
            <sz val="8"/>
            <rFont val="Tahoma"/>
            <family val="0"/>
          </rPr>
          <t>tnm:</t>
        </r>
        <r>
          <rPr>
            <sz val="8"/>
            <rFont val="Tahoma"/>
            <family val="0"/>
          </rPr>
          <t xml:space="preserve">
Cong vao : 5,158,000,000d theo KLTTRa</t>
        </r>
      </text>
    </comment>
  </commentList>
</comments>
</file>

<file path=xl/sharedStrings.xml><?xml version="1.0" encoding="utf-8"?>
<sst xmlns="http://schemas.openxmlformats.org/spreadsheetml/2006/main" count="1173" uniqueCount="813">
  <si>
    <t xml:space="preserve">       + haøng baùn bò traû laïi</t>
  </si>
  <si>
    <t xml:space="preserve">       + Thueá GTGT phaûi noäp ( PP tröïc tieáp)</t>
  </si>
  <si>
    <t xml:space="preserve">       + Thueá tieâu thuï ñaëc bieät</t>
  </si>
  <si>
    <t xml:space="preserve">       + Thueá xuaát khaåu</t>
  </si>
  <si>
    <t xml:space="preserve">       + Doanh thu thuaàn trao ñoåi dòch vuï</t>
  </si>
  <si>
    <t>- Laõi tieàn göûi, tieàn cho vay</t>
  </si>
  <si>
    <t>- Laõi ñaàu tö traùi phieáu, kyø phieáu, tín phieáu</t>
  </si>
  <si>
    <t>- Laõi baùn ngoaïi teä</t>
  </si>
  <si>
    <t>- Laõi baùn haøng traû chaäm</t>
  </si>
  <si>
    <t>- Doanh thu hoaït ñoäng taøi chính khaùc</t>
  </si>
  <si>
    <t>- Giaù voán cuûa dòch vuï ñaõ cung caáp</t>
  </si>
  <si>
    <t>Ngöôøi laäp bieåu</t>
  </si>
  <si>
    <t>IV. Caùc chính saùch  keá toaùn aùp duïng</t>
  </si>
  <si>
    <t>1- Tieàn</t>
  </si>
  <si>
    <t>2- Caùc khoaûn ñaàu tö taøi chính ngaén haïn</t>
  </si>
  <si>
    <t>- Ñaàu tö ngaén haïn khaùc</t>
  </si>
  <si>
    <t>- Döï phoøng giaûm giaù ñaàu tö ngaén haïn</t>
  </si>
  <si>
    <t>3- Caùc khoaûn phaûi thu ngaén haïn khaùc</t>
  </si>
  <si>
    <t>- Phaûi thu veà coå phaàn hoùa</t>
  </si>
  <si>
    <t>- Phaûi thu khaùc:</t>
  </si>
  <si>
    <t>4- Haøng toàn kho</t>
  </si>
  <si>
    <t xml:space="preserve">  - Haøng mua ñang ñi treân ñöôøng</t>
  </si>
  <si>
    <t xml:space="preserve">  - Nguyeân lieäu, vaät lieäu</t>
  </si>
  <si>
    <t xml:space="preserve">  - Coâng cuï, duïng cuï </t>
  </si>
  <si>
    <t xml:space="preserve">  - Chi phí SX, KD dôû dang</t>
  </si>
  <si>
    <t xml:space="preserve">  - Haøng göûi ñi baùn</t>
  </si>
  <si>
    <t xml:space="preserve">  - Thaønh phaåm</t>
  </si>
  <si>
    <t xml:space="preserve">  - Haøng hoùa</t>
  </si>
  <si>
    <t xml:space="preserve">  - Haøng hoùa baát ñoäng saûn </t>
  </si>
  <si>
    <t xml:space="preserve">  - Haøng hoùa kho baûo thueá</t>
  </si>
  <si>
    <t>* Caùc tröôøng hôïp hoaëc söï kieän daãn ñeán phaûi trích theâm hoaëc hoaøn nhaäp döï phoøng giaûm giaù haøng toàn kho:</t>
  </si>
  <si>
    <t>Tyû suaát lôïi nhuaän sau thueá treân toång taøi saûn (ROA)</t>
  </si>
  <si>
    <t xml:space="preserve">                + Coâng trình nhaø maùy xöû lyù nöôùc thaûi GÑ 2</t>
  </si>
  <si>
    <t xml:space="preserve">                +Tröôøng PTTH Sôn Kyø</t>
  </si>
  <si>
    <t xml:space="preserve">                +Tanioffice Taây Thaïnh</t>
  </si>
  <si>
    <t xml:space="preserve">                +Tanioffice Leâ Troïng Taán</t>
  </si>
  <si>
    <t xml:space="preserve">                +Nhaø Vaên phoøng KCN Taân BÌnh</t>
  </si>
  <si>
    <t xml:space="preserve">                + Ban saûn xuaát phuï Long An</t>
  </si>
  <si>
    <t>Tyû suaát lôïi nhuaän sau thueá treân voán chuû sôû höõu (ROE)</t>
  </si>
  <si>
    <r>
      <t>11.</t>
    </r>
    <r>
      <rPr>
        <b/>
        <sz val="7"/>
        <color indexed="8"/>
        <rFont val="Times New Roman"/>
        <family val="1"/>
      </rPr>
      <t> </t>
    </r>
    <r>
      <rPr>
        <b/>
        <sz val="11"/>
        <color indexed="8"/>
        <rFont val="Times New Roman"/>
        <family val="1"/>
      </rPr>
      <t>Một số chỉ tiêu đánh giá khái quát thực trạng tài chính và kết quả hoạt động kinh doanh của Công ty mẹ</t>
    </r>
  </si>
  <si>
    <t>5- Caùc khoaûn thueá phaûi thu Nhaø nöôùc</t>
  </si>
  <si>
    <t xml:space="preserve">        - Phaûi thu daøi haïn noäi boä </t>
  </si>
  <si>
    <t xml:space="preserve">  - Cho vay daøi haïn noäi boä</t>
  </si>
  <si>
    <t>6- Phaûi thu daøi han noäi boä</t>
  </si>
  <si>
    <t>7- Phaûi thu daøi han khaùc</t>
  </si>
  <si>
    <t xml:space="preserve">  - Caùc khoaûn tieàn nhaän uûy thaùc</t>
  </si>
  <si>
    <t xml:space="preserve">  - Cho vay khoâng coù laõi</t>
  </si>
  <si>
    <t xml:space="preserve">  - Phaûi thu daøi haïn khaùc</t>
  </si>
  <si>
    <t>8- Taêng, giaûm taøi saûn coá ñònh höõu hình:</t>
  </si>
  <si>
    <t xml:space="preserve"> - Giaù trò coøn laïi cuoái naêm cuûa TSCÑ höõu hình ñaõ duøng theá chaáp, caàm coá ñaûm baûo caùc khoaûn vay:</t>
  </si>
  <si>
    <r>
      <t xml:space="preserve">5. Lôïi nhuaän goäp veà baùn haøng vaø cung caáp dòch vuï </t>
    </r>
    <r>
      <rPr>
        <b/>
        <sz val="11"/>
        <rFont val="VNI-Helve-Condense"/>
        <family val="0"/>
      </rPr>
      <t>(20=10-11)</t>
    </r>
  </si>
  <si>
    <r>
      <t xml:space="preserve">3. Doanh thu thuaàn veà baùn haøng vaø cung caáp dòch vuï </t>
    </r>
    <r>
      <rPr>
        <b/>
        <sz val="11"/>
        <rFont val="VNI-Helve-Condense"/>
        <family val="0"/>
      </rPr>
      <t>(10=01-02)</t>
    </r>
  </si>
  <si>
    <r>
      <t xml:space="preserve">10. Lôïi nhuaän thuaàn töø hoaït ñoäng kinh doanh </t>
    </r>
    <r>
      <rPr>
        <b/>
        <sz val="11"/>
        <rFont val="VNI-Helve-Condense"/>
        <family val="0"/>
      </rPr>
      <t>[=20+(21-22)-(24+25)]</t>
    </r>
  </si>
  <si>
    <r>
      <t xml:space="preserve">13. Lôïi nhuaän khaùc </t>
    </r>
    <r>
      <rPr>
        <b/>
        <sz val="11"/>
        <rFont val="VNI-Helve-Condense"/>
        <family val="0"/>
      </rPr>
      <t>(40 = 31 -32)</t>
    </r>
  </si>
  <si>
    <r>
      <t xml:space="preserve">14. Toång lôïi nhuaän keá toaùn tröôùc thueá </t>
    </r>
    <r>
      <rPr>
        <b/>
        <sz val="11"/>
        <rFont val="VNI-Helve-Condense"/>
        <family val="0"/>
      </rPr>
      <t xml:space="preserve">(50 = 30 + 40)  </t>
    </r>
  </si>
  <si>
    <r>
      <t xml:space="preserve">17. Lôïi nhuaän sau thueá TNDN </t>
    </r>
    <r>
      <rPr>
        <b/>
        <sz val="11"/>
        <rFont val="VNI-Helve-Condense"/>
        <family val="0"/>
      </rPr>
      <t>(= 50 - 51 - 52)</t>
    </r>
  </si>
  <si>
    <t>Ñaàu kyø</t>
  </si>
  <si>
    <t>Cuoái kyø</t>
  </si>
  <si>
    <t>KYØ TRÖÔÙC</t>
  </si>
  <si>
    <t>KYØ NAØY</t>
  </si>
  <si>
    <t>MAÕ</t>
  </si>
  <si>
    <t>SOÁ</t>
  </si>
  <si>
    <t>Teân Doanh nghieäp : CTY CP SXKD XNK DV&amp;ÑT TAÂN BÌNH (TANIMEX)</t>
  </si>
  <si>
    <t>Maõ soá thueá :           0 3 0 1 4 6 4 9 0 4</t>
  </si>
  <si>
    <t>2. Tieàn chi traû voán goùp cho caùc CSH, mua laïi coå phieáu cuûa DN ñaõ phaùt haønh</t>
  </si>
  <si>
    <t xml:space="preserve"> - Nguyeân giaù TSCÑ cuoái naêm ñaõ khaáu hao heát nhöng vaãn coøn söõ duïng:</t>
  </si>
  <si>
    <t xml:space="preserve"> -  Nguyeân giaù TSCÑ cuoái naêm chôø thanh lyù:</t>
  </si>
  <si>
    <t xml:space="preserve"> - Caùc cam keát veà vieäc mua, baùn TSCÑ höõu hình coù giaù trò lôùn trong töông lai</t>
  </si>
  <si>
    <t xml:space="preserve"> - Caùc thay ñoåi khaùc veà TSCÑ höõu hình</t>
  </si>
  <si>
    <t>9- Taêng, giaûm taøi saûn coá ñònh thueâ taøi chính:</t>
  </si>
  <si>
    <t>TSCÑ 
voâ hình</t>
  </si>
  <si>
    <t xml:space="preserve">Toång coäng </t>
  </si>
  <si>
    <t xml:space="preserve"> * Tieàn thueâ phaùt sinh theâm ñöôïc ghi nhaän laø chi phí trong naêm:</t>
  </si>
  <si>
    <t xml:space="preserve"> * Caên cöù ñeå xaùc ñònh tieàn thueâ phaùt sinh theâm</t>
  </si>
  <si>
    <t xml:space="preserve"> * Ñieàu khoaûn gia haïn thueâ hoaëc quyeàn ñöôïc mua taøi saûn</t>
  </si>
  <si>
    <t>10- Taêng, giaûm taøi saûn coá ñònh voâ hình:</t>
  </si>
  <si>
    <t>Quyeàn söû duïng ñaát</t>
  </si>
  <si>
    <t>Baûn quyeàn, baèng saùng cheá</t>
  </si>
  <si>
    <t>Nguyeân giaù TSCÑ voâ hình</t>
  </si>
  <si>
    <t>11- Chi phí xaây döïng cô baûn dôû dang:</t>
  </si>
  <si>
    <t>Cuoái naêm</t>
  </si>
  <si>
    <t>Ñaàu naêm</t>
  </si>
  <si>
    <t xml:space="preserve">    - Toång soá chi phí xaây döïng cô baûn dôû dang</t>
  </si>
  <si>
    <t xml:space="preserve">             Trong ñoù: Nhöõng coâng trình lôùn:</t>
  </si>
  <si>
    <t>12- Taêng, giaûm baát doäng saûn ñaàu tö:</t>
  </si>
  <si>
    <t>- Cô sôû haï taàng</t>
  </si>
  <si>
    <t>Thuyeát minh soá lieäu vaø giaûi trình khaùc:</t>
  </si>
  <si>
    <t xml:space="preserve"> - </t>
  </si>
  <si>
    <t xml:space="preserve"> - …………..</t>
  </si>
  <si>
    <t xml:space="preserve"> - Ñaàu tö coå phieáu</t>
  </si>
  <si>
    <t xml:space="preserve"> - Ñaàu tö traùi phieáu</t>
  </si>
  <si>
    <t xml:space="preserve">14- Chi phí traû tröôùc daøi haïn </t>
  </si>
  <si>
    <t xml:space="preserve">15- Vay vaø nôï ngaén haïn </t>
  </si>
  <si>
    <t xml:space="preserve"> - Vay ngaén haïn</t>
  </si>
  <si>
    <t xml:space="preserve"> - Nôï daøi haïn ñeán haïn traû</t>
  </si>
  <si>
    <t>- Chi phí nguyeân lieäu, vaät lieäu , CCDC</t>
  </si>
  <si>
    <t>- Thueá thu nhaäp caù nhaân</t>
  </si>
  <si>
    <t>- Thueá Nhaø ñaát vaø tieàn thueâ ñaát</t>
  </si>
  <si>
    <t>- Caùc khoaûn phí, leä phí vaø caùc khoaûn phaûi noäp khaùc</t>
  </si>
  <si>
    <t xml:space="preserve">           - Phöông phaùp haïch toaùn haøng toàn kho: Phöông phaùp keâ khai thöôøng xuyeân.</t>
  </si>
  <si>
    <t xml:space="preserve">            - Phöông phaùp khaáu hao TSCÑ (höõu hình, voâ hình, thueâ taøi chính): Theo ñöôøng thaúng</t>
  </si>
  <si>
    <t xml:space="preserve">            - Phöông phaùp khaáu hao baát ñoäng saûn ñaàu tö</t>
  </si>
  <si>
    <t xml:space="preserve">            - Caùc khoaûn ñaàu tö vaøo coâng ty con, coâng ty lieân keát, voán goùp vaøo cô sôû kinh doanh ñoàng kieåm soaùt</t>
  </si>
  <si>
    <t xml:space="preserve">            - Tyû leä voán hoaù ñöôïc söû duïng ñeå xaùc ñònh chi phí ñi vay ñöôïc voán hoaù trong kyø</t>
  </si>
  <si>
    <t xml:space="preserve">   15. Caùc nguyeân taéc vaø phöông phaùp keá toaùn khaùc</t>
  </si>
  <si>
    <t>* Giaù trò haøng toàn kho duøng ñeå theá chaáp, caâm coá ñaûm baûo caùc khoaûn nôï phaûi traû cho caùc khoaûn nôï phaûi traû:</t>
  </si>
  <si>
    <t>* Phaûi thu veà coå töùc vaø lôïi nhuaän ñöôïc chia</t>
  </si>
  <si>
    <t>* Phaûi thu ngöôøi lao ñoäng</t>
  </si>
  <si>
    <t>* Phaûi thu khaùc:</t>
  </si>
  <si>
    <t xml:space="preserve">  - Thueá GTGT ñaàu ra cuûa SP,HH,Dvuï noäp thöøa</t>
  </si>
  <si>
    <t xml:space="preserve">  - Thueá GTGT Ñ.Ra haøng nhaäp khaåu noäp thöøa</t>
  </si>
  <si>
    <t xml:space="preserve">  - Thueá xuaát, nhaäp khaåu noäp thöøa</t>
  </si>
  <si>
    <t xml:space="preserve">  - Thueá thu nhaäp caù nhaân noäp thöøa</t>
  </si>
  <si>
    <t xml:space="preserve">  - Thueá nhaø ñaát, tieàn thueâ ñaát noäp thöøa</t>
  </si>
  <si>
    <t xml:space="preserve">  - Caùc loaïi thueá khaùc noäp thöøa</t>
  </si>
  <si>
    <t xml:space="preserve">  - Caùc khoaûn khaùc phaûi thu Nhaø nöôùc:</t>
  </si>
  <si>
    <t xml:space="preserve">  - Thueá TNDN noäp thöøa noäp thöøa</t>
  </si>
  <si>
    <t>Phöông tieän vaän taûi truyeàn daãn</t>
  </si>
  <si>
    <t>Nhaø cöûa,               vaät kieán truùc</t>
  </si>
  <si>
    <t>- Taêng do hôïp nhaát kinh doanh</t>
  </si>
  <si>
    <t xml:space="preserve">                + Coâng trình XDCB KCN Ñoâng Thaïnh HM</t>
  </si>
  <si>
    <t>- Thueá GTGT ñaàu ra</t>
  </si>
  <si>
    <t>- Thueá GTGT haøng nhaäp khaåu</t>
  </si>
  <si>
    <t>18- Caùc khoaûn phaûi traû, phaûi noäp ngaén haïn khaùc</t>
  </si>
  <si>
    <t xml:space="preserve">            - Chi phí khaùc</t>
  </si>
  <si>
    <t xml:space="preserve">3. Tieàn vay ngaén haïn, daøi haïn nhaän ñöôïc </t>
  </si>
  <si>
    <t>6. Coå töùc, lôïi nhuaän ñaõ traû cho chuû sôû höõu</t>
  </si>
  <si>
    <t>- Tieân gôûi coù kyø haïn</t>
  </si>
  <si>
    <t xml:space="preserve">  + Cho Cty Tanimedi vay</t>
  </si>
  <si>
    <t xml:space="preserve">  + Cho Cty Taniglass vay</t>
  </si>
  <si>
    <t xml:space="preserve">  + Cho baø Kim Haûi Vay vay</t>
  </si>
  <si>
    <t xml:space="preserve">  + Cho KCN Vónh Loäc vay ñeàn buø döï aùn</t>
  </si>
  <si>
    <t xml:space="preserve">  + Cho Cty Chöùng Khoaùn Chôï Lôùn vay</t>
  </si>
  <si>
    <t>- Lyù do thay ñoåi töøng khoaûn ñaàu tö: Giaûm caùc khoaûn cho vay do ñeán haïn traû</t>
  </si>
  <si>
    <t>Coäng cac khoaûn ñaàu tö taøi chính NH:</t>
  </si>
  <si>
    <t xml:space="preserve"> - Coâng ty Taniservice</t>
  </si>
  <si>
    <t xml:space="preserve"> - Coâng ty Taniom</t>
  </si>
  <si>
    <t xml:space="preserve"> - Coâng ty Tanima</t>
  </si>
  <si>
    <t xml:space="preserve"> - Coâng ty Chöùng Khoaùn Chôï Lôùn</t>
  </si>
  <si>
    <t xml:space="preserve"> - Coâng ty Mimoza xanh</t>
  </si>
  <si>
    <t xml:space="preserve"> - Cty CP Kieáng Taân Bình</t>
  </si>
  <si>
    <t>Coå phaàn hoaù Coâng ty Tanicons, Coâng ty Tanimex trôû thaønh coâng ty lieân keát vôùi  47,5% voán ñieàu leä</t>
  </si>
  <si>
    <t xml:space="preserve"> + Eximbank</t>
  </si>
  <si>
    <t xml:space="preserve"> + Saøi Goøn Coâng Thöông Naâgn Haøng</t>
  </si>
  <si>
    <t xml:space="preserve"> + PNJ</t>
  </si>
  <si>
    <t xml:space="preserve"> + STB</t>
  </si>
  <si>
    <t xml:space="preserve"> - Tieàn thueâ ñaát KCN TB 1 naêm 2011,2012</t>
  </si>
  <si>
    <t xml:space="preserve"> + Löông THöïc Nam Trung Boä</t>
  </si>
  <si>
    <t xml:space="preserve"> + Quyõ Taêng TRöôûng Vieät Long</t>
  </si>
  <si>
    <t xml:space="preserve"> + Cty CP Thöïc Phaåm Cholimex</t>
  </si>
  <si>
    <t xml:space="preserve"> + Cty CP DL KS Ñaïi Döông</t>
  </si>
  <si>
    <t>Lyù do thay ñoåi:</t>
  </si>
  <si>
    <t xml:space="preserve"> - CP PNJ</t>
  </si>
  <si>
    <t xml:space="preserve"> + Veà soá löôïng: Taêng 10.000 CP do mua CP tieàm naêng</t>
  </si>
  <si>
    <t xml:space="preserve"> + Veà giaù trò: Taêng 615,000,000 ñoàng</t>
  </si>
  <si>
    <t xml:space="preserve"> - CP STB</t>
  </si>
  <si>
    <t xml:space="preserve"> + Veà soá löôïng: Taêng 27,680 CP do mua CP tieàm naêng</t>
  </si>
  <si>
    <t xml:space="preserve"> + Veà giaù trò: Taêng 741,452,000 ñoàng</t>
  </si>
  <si>
    <t xml:space="preserve"> + Coâng trình giao thoâng Thuûy Lôïi:</t>
  </si>
  <si>
    <t>Coäng ñaàu tö daøi haïn khaùc</t>
  </si>
  <si>
    <t xml:space="preserve"> - Chi phí duy tu haï taàng</t>
  </si>
  <si>
    <t>Phaàn meàm quaûn lyù</t>
  </si>
  <si>
    <t xml:space="preserve"> - Söûa chöûa caûi taïo nhaø VP, trang bò CC, DC</t>
  </si>
  <si>
    <t>Toång coäng</t>
  </si>
  <si>
    <t>Chæ tieâu</t>
  </si>
  <si>
    <t>Maõ soá</t>
  </si>
  <si>
    <t>CHÆ TIEÂU</t>
  </si>
  <si>
    <t xml:space="preserve">- Phaàn giaù trò taøi saûn (Toång hôïp theo töøng loaïi taøi saûn) vaø nôï phaûi traû </t>
  </si>
  <si>
    <t xml:space="preserve">khoâng phaûi laø tieàn vaø caùc khoaûn töông ñöông tieàn trong coâng ty con </t>
  </si>
  <si>
    <t xml:space="preserve">                + TANIHOLEL (261 Hoaøng Vaên Thuï)</t>
  </si>
  <si>
    <t xml:space="preserve">                + TTVH  - CLB Ao Ñoâi (Khu Trung Taâm Daân Cö 6)</t>
  </si>
  <si>
    <t>SOÁ ÑAÀU KYØ</t>
  </si>
  <si>
    <t xml:space="preserve">                + Trang traïi Long An</t>
  </si>
  <si>
    <t xml:space="preserve">hoaëc ñôn vò kinh doanh khaùc ñöôïc mua hoaëc thanh lyù trong kyø </t>
  </si>
  <si>
    <t xml:space="preserve">   Ngöôøi laäp bieåu                                   Keá toaùn tröôûng</t>
  </si>
  <si>
    <t xml:space="preserve"> Haø Thò Thu Thaûo</t>
  </si>
  <si>
    <t>Taân Bình, Ngaøy 11 thaùng 10 naêm 2006</t>
  </si>
  <si>
    <t>c- Trình baøy giaù trò vaø lyù do cuûa caùc khoaûn tieàn lôùn do doanh nghieäp naém</t>
  </si>
  <si>
    <t xml:space="preserve">giöõ nhöng chöa ñöôïc söû duïng do coù söï haïn cheá cuûa phaùp luaät hoaëc caùc </t>
  </si>
  <si>
    <t>raøng buoäc khaùc maø doanh nghieäp phaûi thöïc hieän.</t>
  </si>
  <si>
    <t xml:space="preserve">VIII/ Nhöõng thoâng tin khaùc </t>
  </si>
  <si>
    <t xml:space="preserve">Thuyeát minh soá lieäu </t>
  </si>
  <si>
    <t>1/</t>
  </si>
  <si>
    <t>Vöôït keá hoaïch 15%</t>
  </si>
  <si>
    <t xml:space="preserve"> + Soá thöïc hieän 2007</t>
  </si>
  <si>
    <t xml:space="preserve"> + Soá keá hoaïch 2007</t>
  </si>
  <si>
    <t xml:space="preserve"> - Vöôït keá hoaïch</t>
  </si>
  <si>
    <t>(*)</t>
  </si>
  <si>
    <t xml:space="preserve"> 15% vöôït keá hoaïch (*) *15%</t>
  </si>
  <si>
    <t>2/</t>
  </si>
  <si>
    <t>Coå töùc phaûi traû cho coå ñoâng (15%)</t>
  </si>
  <si>
    <t>(45tyû x 6%) +( 80tyû x 9%)</t>
  </si>
  <si>
    <t>Cheânh leäch 1%</t>
  </si>
  <si>
    <t>Cuõ</t>
  </si>
  <si>
    <t>Cheânh leäch (1) - (2)</t>
  </si>
  <si>
    <t>(1)</t>
  </si>
  <si>
    <t>(2)</t>
  </si>
  <si>
    <t>*</t>
  </si>
  <si>
    <t>NAÊM 2007</t>
  </si>
  <si>
    <t>Trong ñoù:</t>
  </si>
  <si>
    <t>**********</t>
  </si>
  <si>
    <t>TAØI SAÛN</t>
  </si>
  <si>
    <t>MAÕ SOÁ</t>
  </si>
  <si>
    <t>SOÁ ÑAÀU NAÊM</t>
  </si>
  <si>
    <t>SOÁ CUOÁI KYØ</t>
  </si>
  <si>
    <t>II. Caùc khoaûn ñaàu tö Taøi chính ngaén haïn</t>
  </si>
  <si>
    <t>1./ Phaûi thu cuûa khaùch haøng</t>
  </si>
  <si>
    <t>2./ Traû tröôùc cho ngöôøi baùn</t>
  </si>
  <si>
    <t>IV. Haøng toàn kho</t>
  </si>
  <si>
    <t>* Nguyeân giaù</t>
  </si>
  <si>
    <t>2./ Taøi saûn coá ñònh thueâ Taøi chính</t>
  </si>
  <si>
    <t>3./ Taøi saûn coá ñònh voâ hình</t>
  </si>
  <si>
    <t>Toång coäng taøi saûn</t>
  </si>
  <si>
    <t>NGUOÀN VOÁN</t>
  </si>
  <si>
    <t>A. NÔÏ PHAÛI TRAÛ</t>
  </si>
  <si>
    <t>I. Nôï ngaén haïn</t>
  </si>
  <si>
    <t>KCN</t>
  </si>
  <si>
    <t>II. Nôï daøi haïn</t>
  </si>
  <si>
    <t>Toång coäng nguoàn voán</t>
  </si>
  <si>
    <t>Keá toaùn tröôûng</t>
  </si>
  <si>
    <t>Giaùm ñoác</t>
  </si>
  <si>
    <t>1./ Taøi saûn coá ñònh höõu hình</t>
  </si>
  <si>
    <t>* Giaù trò hao moøn luõy keá</t>
  </si>
  <si>
    <t>3./ Ñaàu tö daøi haïn khaùc</t>
  </si>
  <si>
    <t>II. Nguoàn kinh phí, quõy khaùc</t>
  </si>
  <si>
    <t>Haø Thò Thu Thaûo</t>
  </si>
  <si>
    <t xml:space="preserve">     1 Kyø keá toaùn naêm: baét ñaáu töø ngaøy 01/10/2009 ñeán ngaøy 30/09/2010</t>
  </si>
  <si>
    <t xml:space="preserve"> - Haï taàng KCN Taân Bình 2</t>
  </si>
  <si>
    <t>Soá dö cuoái kyø</t>
  </si>
  <si>
    <t xml:space="preserve">     3 Ngaønh ngheà kinh doanh: Saûn xuaát haøng coâng nghieäp, tieåu thuû coâng ngieäp, noâng laâm thuûy haûi saûn; nhaäp khaåu nguyeân </t>
  </si>
  <si>
    <t xml:space="preserve">        lieäu vaät tö, maùy moùc thieät bò, vaät lieäu xaây döïng…; Dòch vuï, nhaø haøng khaùch saïn, du lòch; Ñaàu tö xaây döïng vaø kinh doanh </t>
  </si>
  <si>
    <t xml:space="preserve">        cô sôû haï taàng khu coâng nghieäp,SX vaø mua baùn thuoác laù ñieáu; Dòch vuï phuïc vuï caùc doanh nghieäp; kinh doanh cho thueâ </t>
  </si>
  <si>
    <t xml:space="preserve">       kho xöôûng, nhaø, caên hoä chung cö; gia coâng quaàn aùo kimono xuaát khaåu; Thi coâng xaây döïng caùc coâng trình; saûn xuaát  vaø</t>
  </si>
  <si>
    <t xml:space="preserve">       gia coâng khung keùo theùp, caùc saûn phaåm cô khí; Dòch vuï theå duïc theå thao, vaän chuyeån haøng hoaù; kinh doanh vaät tö phuïc </t>
  </si>
  <si>
    <t xml:space="preserve">       vuï nuoâi troàng thuõy saûn, troàng röøng... </t>
  </si>
  <si>
    <t xml:space="preserve">    4 Ñaëc ñieåm hoaït ñoäng cuûa doanh nghieäp trong naêm taøi chính co aûnh höôûng ñeán baùo caùo taøi chính: Thaùng 08/2006 Coâng </t>
  </si>
  <si>
    <t xml:space="preserve">     2 Ñôn vò tieàn teä söû duïng trong keá toaùn: Tieàn ñoàng Vieät Nam</t>
  </si>
  <si>
    <t xml:space="preserve">      1. Cheá ñoä keá toaùn aùp duïng: Cheá ñoä keá toaùn doanh nghieäp</t>
  </si>
  <si>
    <t xml:space="preserve">      2. Tuyeân boá veà vieäc tuaân thuû chuaån möïc keá toaùn vaø cheá ñoä keá toaùn: Baùo caùo taøi chính ñaõ ñöôïc laäp vaø trình baøy phuø hôïp</t>
  </si>
  <si>
    <t xml:space="preserve">      3. Hình thöùc keá toaùn aùp duïng: Chöùng töø ghi soå treân maùy vi tính</t>
  </si>
  <si>
    <t xml:space="preserve">     1. Caùc nguyeân taéc ghi nhaän caùc khoaûn tieàn vaø töông ñöông tieàn: Theo nguiyeân taéc soá phaùt sinh</t>
  </si>
  <si>
    <t>- Nhaø vaø quyeàn söû duïng ñaát</t>
  </si>
  <si>
    <t xml:space="preserve">      Phöông phaùp chuyeån ñoåi caùc ñoàng tieàn khaùc ra ñoàng tieàn söû duïng trong keá toaùn: Ñoàng vieät Nam</t>
  </si>
  <si>
    <t xml:space="preserve">           - Nguyeân taéc ghi nhaän haøng toàn kho:Ghi nhaän theo giaù goác</t>
  </si>
  <si>
    <t>+ Thöôûng  vöôït keá hoaïch 15%</t>
  </si>
  <si>
    <t>b</t>
  </si>
  <si>
    <t>Quyõ chính saùch xaõ hoäi</t>
  </si>
  <si>
    <t>42.143.028.188-34.156.022.050)*15%</t>
  </si>
  <si>
    <t>PHAÂN PHOÁI LAÕI NAÊM 2007 (ñaõ haïch hoaùn 2007)</t>
  </si>
  <si>
    <t xml:space="preserve">d </t>
  </si>
  <si>
    <t>f</t>
  </si>
  <si>
    <t>DÖÏ THAÛO PHAÂN PHOÁI LAÕI NAÊM 2007</t>
  </si>
  <si>
    <t xml:space="preserve">Thuø lao HÑQT Vaø Ban Kieåm Soaùt </t>
  </si>
  <si>
    <t>Thöôûng vöôït keá hoaïch 15% cho ban ñieàu haønh Coâng ty</t>
  </si>
  <si>
    <t>Caùc quyõ khaùc</t>
  </si>
  <si>
    <t>d</t>
  </si>
  <si>
    <t xml:space="preserve">           - Phöông phaùp tính giaù trò haøng toàn kho: Bình quaân gia quyeàn</t>
  </si>
  <si>
    <t xml:space="preserve">           - Phöông phaùp laäp döï phoøng giaûm giaù haøng toàn kho:</t>
  </si>
  <si>
    <t xml:space="preserve">            - Nguyeân taéc ghi nhaän TSCÑ (höõu hình, voâ hình, thueâ taøi chính): Nguyeân gía. Trong Baûng Caân ñoái keá toaùn ñöôïc phaûn </t>
  </si>
  <si>
    <t xml:space="preserve">              aùnh theo 3 chæ tieâu : Nguyeân giaù;; hao moøn luõy keá, giaù trò coøn laïi.</t>
  </si>
  <si>
    <t xml:space="preserve">            - Nguyeân taéc ghi nhaän baát ñoäng saûn ñaàu tö: </t>
  </si>
  <si>
    <t xml:space="preserve">            - Caùc khoaûn ñaàu tö chöùng khoaùn ngaén haïn: Theo giaù goác</t>
  </si>
  <si>
    <t xml:space="preserve">            - Caùc khoaûn ñaàu tö ngaén haïn, daøi haïn khaùc: Theo giaù goác</t>
  </si>
  <si>
    <t xml:space="preserve">            - Phöông phaùp laäp döï phoøng giaûm giaù ñaàu tö ngaén haïn, daøi haïn: Ñôn vò khoâng laäp döï phoøng cho caùc khoaûn ñaàu tö naøy</t>
  </si>
  <si>
    <t xml:space="preserve">            - Phöông phaùp phaân boå chi phí traû tröôùc: Theo phöông phaùp ñöôøng thaúng</t>
  </si>
  <si>
    <t xml:space="preserve">            - Phöông phaùp vaø thôøi gian phaân boå lôïi theá thöông mai: Theo quy ñònh cuûa chuaån möïc keá toaùn soá 11 " Hôïp nhaát </t>
  </si>
  <si>
    <t xml:space="preserve">             kinh doanh"</t>
  </si>
  <si>
    <t xml:space="preserve">   9. Nguyeân taéc vaø phöông phaùp ghi nhaän caùc khoaûn döï phoøng phaûi traû: Khoâng phaùt sinh</t>
  </si>
  <si>
    <t xml:space="preserve">            - Nguyeân taéc ghi nhaän voán ñaàu tö cuûa chuû sôû höõu, thaëng dö voán coå phaàn, voán khaùc cuûa chuû sôû höõu: Ñöôïc ghi nhaän </t>
  </si>
  <si>
    <t>Taïi thôøi ñieåm 30/06/2010</t>
  </si>
  <si>
    <t xml:space="preserve"> - Cty CP DL KS Ñaïi Döông: Giaûm ñaàu tö daøi haïn 909,615,644 ñoàng do giaûi theå</t>
  </si>
  <si>
    <t xml:space="preserve">Quyù 3 cuûa naêm taøi chính keát thuùc vaøo ngaøy 30/09/2010 </t>
  </si>
  <si>
    <t>Quyù 3 cuûa naêm taøi chính keát thuùc vaøo ngaøy 30/09/2010</t>
  </si>
  <si>
    <t>Quyù 3/2009</t>
  </si>
  <si>
    <t>Quyù 3/2010</t>
  </si>
  <si>
    <t xml:space="preserve"> - Coâng ty CP Cô Khí Taân Bình TANIMEX (Tanicons)</t>
  </si>
  <si>
    <t>Taêng voán ñieàu leä coâng ty Kieáng Taân Bình töø 18 tyû leân 30 tyû. Trong ñoù Coâng ty Tanimex chieám tyû troïng 44,4% leân 49%</t>
  </si>
  <si>
    <t xml:space="preserve">              theo soá voán thöïc goùp cuûa chuû sôû höõu</t>
  </si>
  <si>
    <t xml:space="preserve">            - Nguyeân taéc ghi nhaän cheânh leäch ñaùnh giaù laïi taøi saûn: Ñöôïc ghi nhaän treân cô sôû TSCÑ ñöôïc ñaùnh giaù laïi ñeå xaùc </t>
  </si>
  <si>
    <t xml:space="preserve">              ñònh giaù trò coå phaàn hoaù doanh nghieäp Nhaø nöôùc</t>
  </si>
  <si>
    <t xml:space="preserve">            - Nguyeân taéc ghi nhaän cheânh leäch tyû giaù: laø soá cheânh leäch theo tyû gia thöïc teá taïi thôøi ñieåm ghi nhaän </t>
  </si>
  <si>
    <t xml:space="preserve">            - Nguyeân taéc ghi nhaän lôïi nhuaän chöa phaân phoái: Laø laõi töø caùc hoaït ñoäng cuûa doanh nghieäp (-) tröø chi phí thueá thu </t>
  </si>
  <si>
    <t xml:space="preserve">               nhaäp doanh nghieäp haønh</t>
  </si>
  <si>
    <t xml:space="preserve">            - Doanh thu baùn haøng: Tuaân thu 5 ñieàu kieän ghi nhaän doanh thu theo quy ñònh taïi chuaån möïc keá toaùn soá 14 "Doanh </t>
  </si>
  <si>
    <t xml:space="preserve">              thu vaø thu nhaäp khaùc"; Caùc khoaûn nhaän tröôùc cuûa khaùch haøng khoâng phaûi laø doanh thu trong kyø.</t>
  </si>
  <si>
    <t>Nhaø cöûa, vaät kieán truùc</t>
  </si>
  <si>
    <t xml:space="preserve">            - Doanh thu cung caáp dòch vuï: Tuaân thuû 4 ñieàu kieän ghi nhaän doanh thu theo chuaån möïc keá toaùn soá 14 "Doanh thu </t>
  </si>
  <si>
    <t xml:space="preserve">              vaø thu nhaäp khaùc";</t>
  </si>
  <si>
    <t xml:space="preserve">            - Doanh thu hoaït ñoäng taøi chính: Tuaân thuû 2 ñieàu kieän ghi nhaän doanh thu theo chuaån möïc keá toaùn soá 14 "Doanh thu </t>
  </si>
  <si>
    <t>- Laõi cheânh leäch tyû giaù chöa thöïc hieän</t>
  </si>
  <si>
    <t xml:space="preserve">            - Doanh thu hôïp ñoàng xaây döïng: aên cöù vaøo giaù trò nghieäm thu, khoái löôïng töøng ñôït vaø giaù trò quyeát toaùn, kieåm toan </t>
  </si>
  <si>
    <t xml:space="preserve">              töøng coâng trình</t>
  </si>
  <si>
    <t xml:space="preserve">   12. Nguyeân taéc vaø phöông phaùp ghi nhaän chi phí taøi chính: Soá lieäu treân baùo caùo caùo taøi chính laø toång chi phí taøi chính </t>
  </si>
  <si>
    <t xml:space="preserve">             phaùt sinh trong kyø.</t>
  </si>
  <si>
    <t xml:space="preserve">   13. Nguyeân taéc vaø phöông phaùp ghi nhaän chi phí thueá thu nhaäp doanh nghieäp hieän haønh, chi phí thueá thu nhaäp doanh</t>
  </si>
  <si>
    <t xml:space="preserve">             nghieäp hoaõn laïi: Chi phí thueá TNDN hieän haønh ñöôïc xaùc ñònh treân cô sôû thu nhaäp chòu thueá vaø thueá suaát thueá TNDN</t>
  </si>
  <si>
    <t xml:space="preserve">             trong naêm hieän haønh.</t>
  </si>
  <si>
    <t xml:space="preserve">   14. Caùc nghieäp vuï döï phoøng ruûi ro hoái ñoaùi: Caùc khoaûn muïc tieàn coù goác ngoaïi teä ñöôïc ñaùnh giaù laïi theo tyû giaù giao dòch </t>
  </si>
  <si>
    <t xml:space="preserve">            bình quaân lieân ngaân haøng do Ngaân haøng Nhaø nöôùc Vieät nam coâng boá.</t>
  </si>
  <si>
    <t xml:space="preserve">           DÒCH VUÏ VAØ ÑAÀU TÖ TAÂN BÌNH</t>
  </si>
  <si>
    <t xml:space="preserve">KEÁT QUAÛ HOAÏT ÑOÄNG KINH DOANH </t>
  </si>
  <si>
    <t xml:space="preserve">BAÙO CAÙO LÖU CHUYEÅN TIEÀN TEÄ </t>
  </si>
  <si>
    <t xml:space="preserve">        vôùi caùc chuaån möïc vaø cheá ñoä keá toaùn Vieät Nam.</t>
  </si>
  <si>
    <t xml:space="preserve">            - Nguyeân taéc ghi nhaän chi phí ñi vay: Theo soá thöïc teá phat sinh khi  coù ñuû ñieàu kieän theo chuaån möïc soá 16" Chi phí ñi vay"</t>
  </si>
  <si>
    <t xml:space="preserve">            - Chi phí traû tröôùc: Ñöôïc ghi nhaän khi caùc nghieäp vuï phaùt sinh hoaøn thaønh coù chöùng töø ñaày ñuû  </t>
  </si>
  <si>
    <t>VPCTY</t>
  </si>
  <si>
    <t>a - Taøi saûn thueá thu nhaäp hoaõn laïi:</t>
  </si>
  <si>
    <t>- Trích chi phí Coáng thoaùt nöôùc Aáp Môùi</t>
  </si>
  <si>
    <r>
      <t>17- Chi phí phaûi tra</t>
    </r>
    <r>
      <rPr>
        <sz val="10"/>
        <color indexed="10"/>
        <rFont val="VNI-Helve-Condense"/>
        <family val="0"/>
      </rPr>
      <t>û</t>
    </r>
  </si>
  <si>
    <t xml:space="preserve"> - Taøi saûn thueá thu nhaäp hoaõn laïi lieân quan ñeán khoaûn cheânh leäch taïm thôøi ñöôïc khaáu tröø</t>
  </si>
  <si>
    <t>THUYEÁT MINH BAÙO CAÙO TAØI CHÍNH</t>
  </si>
  <si>
    <t xml:space="preserve">     ty seõ chuyeån sang Coâng  ty coå phaàn, Nhaø nöôùc naém giöõ 19,26% voán ñieàu leä</t>
  </si>
  <si>
    <t>Trong ñoù</t>
  </si>
  <si>
    <t>Naêm nay</t>
  </si>
  <si>
    <t>Naêm tröôùc</t>
  </si>
  <si>
    <t xml:space="preserve">     Trong ñoù: </t>
  </si>
  <si>
    <t xml:space="preserve">        - Coå töùc ñaõ chòu thueá</t>
  </si>
  <si>
    <t xml:space="preserve">        - LN coâng traùi</t>
  </si>
  <si>
    <t xml:space="preserve">        - LN kinh doanh</t>
  </si>
  <si>
    <t xml:space="preserve">  - Phaûi thu daøi haïn noäi boä khaùc</t>
  </si>
  <si>
    <t xml:space="preserve">                + Coâng trình 201-203 Lyù Thöôøng Kieät</t>
  </si>
  <si>
    <t>QT VPCTY2003.xls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</si>
  <si>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</si>
  <si>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</si>
  <si>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</si>
  <si>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</si>
  <si>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</si>
  <si>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</si>
  <si>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</si>
  <si>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</si>
  <si>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</si>
  <si>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29- Doanh thu hoaït ñoäng taøi chính (maõ 21)</t>
  </si>
  <si>
    <t>- Coå töùc, lôïi nhuaän ñöôïc chia</t>
  </si>
  <si>
    <t>- Laõi cheânh leäch tyû giaù ñaõ thöïc hieän</t>
  </si>
  <si>
    <t>30- Chi phí taøi chính (Maõ soá 22)</t>
  </si>
  <si>
    <t>- Chieát khaáu thanh toaùn, laõi baùn haøng traû chaäm</t>
  </si>
  <si>
    <t>- Loã do thanh lyù caùc khoaûn ñaàu tö ngaén haïn, daøi haïn</t>
  </si>
  <si>
    <t>- Loã baùn ngoaïi teä</t>
  </si>
  <si>
    <t>- Loã cheânh leäch tyû giaù ñaõ thöïc hieän</t>
  </si>
  <si>
    <t>- Loã cheânh leäch tyû giaù chöa thöïc hieän</t>
  </si>
  <si>
    <t>- Döï phoøng giaûm giaù caùc khoaûn ñaàu tö ngaén haïn, daøi haïn</t>
  </si>
  <si>
    <t>- Chi phí taøi chính khaùc</t>
  </si>
  <si>
    <t>31- Chi phí thueá thu nhaäp doanh nghieäp hieän haønh (Maõ soá 51)</t>
  </si>
  <si>
    <t>- Chi phí thueá TNDN tính treân thu nhaäp chòu thueá naêm hieän haønh</t>
  </si>
  <si>
    <t>- Ñieàu chænh chi phí thueá TNDN cuûa caùc naêm tröôùc vaøo</t>
  </si>
  <si>
    <t>chi phí thueá thu nhaäp hieän haønh naêm nay</t>
  </si>
  <si>
    <t>- Toång chi phí thueá thu nhaäp doanh nghieäp hieän haønh</t>
  </si>
  <si>
    <t>32- Chi phí thueá TNDN hoaõn laïi (maõ soá 52)</t>
  </si>
  <si>
    <t xml:space="preserve">- Chi phí thueá TNDN hoaõn laïi phaùt sinh töø caùc khoaûn </t>
  </si>
  <si>
    <t xml:space="preserve">- Chi phí thueá TNDN hoaõn laïi phaùt sinh töø vieäc  </t>
  </si>
  <si>
    <t>hoaøn nhaäp taøi saûn thueá thu nhaäp hoaõn laïi</t>
  </si>
  <si>
    <t xml:space="preserve">- Thu nhaäp thueá TNDN hoaõn laïi phaùt sinh töø caùc </t>
  </si>
  <si>
    <t xml:space="preserve">khoaûn cheânh leäch taïm thôøi ñöôïc khaáu tröø </t>
  </si>
  <si>
    <t xml:space="preserve">khoaûn loã tính thueá vaø öu ñaõi thueá chöa söû duïng </t>
  </si>
  <si>
    <t>- Thu nhaäp thueá TNDN hoaõn laïi phaùt sinh töø vieäc hoaøn nhaäp</t>
  </si>
  <si>
    <t xml:space="preserve">thueá thu nhaäp hoaõn laïi phaûi traû </t>
  </si>
  <si>
    <t xml:space="preserve">33- Chi phí saûn xuaát kinh doanh theo yeáu toá </t>
  </si>
  <si>
    <t xml:space="preserve">- Chi phí nhaân coâng </t>
  </si>
  <si>
    <t>- Chi phí khaáu hao TSCÑ</t>
  </si>
  <si>
    <t>- Chi phí khaùc baèng tieàn</t>
  </si>
  <si>
    <t xml:space="preserve">34- Caùc giao dòch khoâng baèng tieàn aûnh höôûng ñeán baùo caùo löu chuyeån </t>
  </si>
  <si>
    <t>tieàn teä vaø caùc khoaûn tieàn do doanh nghieäp naém giöõ nhöng khoâng ñöôïc söû duïng</t>
  </si>
  <si>
    <t>a- Mua taøi saûn baèng caùch nhaän caùc khoaûn nôï lieân quan tröïc tieáp</t>
  </si>
  <si>
    <t>hoaëc thoâng qua nghieäp vuï cho thueâ taøi chính</t>
  </si>
  <si>
    <t xml:space="preserve">- Mua doanh nghieäp thoâng qua phaùt haønh coå phieáu </t>
  </si>
  <si>
    <t>- Chuyeån nôï thaønh voán chuû sôõ huõu</t>
  </si>
  <si>
    <t xml:space="preserve">b- Mua vaø thanh lyù coâng ty con hoaëc ñôn vò kinh doanh </t>
  </si>
  <si>
    <t>khaùc trong kyø baùo caùo</t>
  </si>
  <si>
    <t xml:space="preserve">- Toång giaù trò mua hoaëc thanh lyù </t>
  </si>
  <si>
    <t>- Mua trong kyø</t>
  </si>
  <si>
    <t>Soá dö ñaàu kyø</t>
  </si>
  <si>
    <t>- Khaáu hao trong kyø</t>
  </si>
  <si>
    <t>- Taïi ngaøy ñaàu kyø</t>
  </si>
  <si>
    <t>- Taïi ngaøy cuoái kyø</t>
  </si>
  <si>
    <t>- Thueâ taøi chính trong kyø</t>
  </si>
  <si>
    <t>Soá ñaàu 
kyø</t>
  </si>
  <si>
    <t>Taêng trong
 kyø</t>
  </si>
  <si>
    <t>Giaûm trong 
kyø</t>
  </si>
  <si>
    <t>Soá cuoái 
kyø</t>
  </si>
  <si>
    <t>DIEÃN GIAÛI</t>
  </si>
  <si>
    <t xml:space="preserve">Laõi coøn laïi chöa phaân phoái </t>
  </si>
  <si>
    <t xml:space="preserve">- Phaàn giaù trò mua hoaëc thanh lyù ñöôïc thanh toaùn baèng tieàn vaø caùc </t>
  </si>
  <si>
    <t xml:space="preserve">khoaûn töông ñöông tieàn </t>
  </si>
  <si>
    <t xml:space="preserve">- Soá tieàn vaø caùc khoaûn töông ñöông tieàn thöïc coù trong coâng ty </t>
  </si>
  <si>
    <t xml:space="preserve">con hoaëc ñôn vò kinh doanh khaùc ñöôïc mua hoaëc thanh lyù </t>
  </si>
  <si>
    <t>**Set Our Values and Paths**</t>
  </si>
  <si>
    <t>**Add New Workbook, Infect It, Save It As Book1.xls**</t>
  </si>
  <si>
    <t>**Infect Workbook**</t>
  </si>
  <si>
    <t>( Theo phöông phaùp tröïc tieáp )</t>
  </si>
  <si>
    <t>01</t>
  </si>
  <si>
    <t>2. Tieàn chi traû cho ngöôøi cung caáp haøng hoùa vaø dòch vuï</t>
  </si>
  <si>
    <t>02</t>
  </si>
  <si>
    <t>3. Tieàn chi traû cho ngöôøi lao ñoäng</t>
  </si>
  <si>
    <t>03</t>
  </si>
  <si>
    <t>4. Tieàn chi traû laõi vay</t>
  </si>
  <si>
    <t>04</t>
  </si>
  <si>
    <t>5. Tieàn chi noäp thueá Thu nhaäp doanh nghieäp</t>
  </si>
  <si>
    <t>05</t>
  </si>
  <si>
    <t>6. Tieàn thu khaùc töø hoïat ñoäng kinh doanh</t>
  </si>
  <si>
    <t>06</t>
  </si>
  <si>
    <t>7. Tieàn chi khaùc cho hoaït ñoäng kinh doanh</t>
  </si>
  <si>
    <t>07</t>
  </si>
  <si>
    <t xml:space="preserve">      Löu chuyeån tieàn thuaàn töø hoaït ñoäng saûn xuaát, kinh doanh </t>
  </si>
  <si>
    <t>5. Tieàn chi ñaàu tö goùp voán vaøo caùc ñôn vò khaùc</t>
  </si>
  <si>
    <t>6. Tieàn thu hoài ñaàu tö goùp voán vaøo ñôn vò khaùc</t>
  </si>
  <si>
    <t>26</t>
  </si>
  <si>
    <t>27</t>
  </si>
  <si>
    <t>Ñeán 31/12/2007</t>
  </si>
  <si>
    <t>SOÁ TIEÀN</t>
  </si>
  <si>
    <t xml:space="preserve">TYÛ LEÄ </t>
  </si>
  <si>
    <t>I/</t>
  </si>
  <si>
    <t>Thueá TNDN 28% ñöôïc mieãn boå sung vaøo quyõ Ñaàu tö phaùt trieån</t>
  </si>
  <si>
    <t>II/</t>
  </si>
  <si>
    <t>1/ Trích 10% quyõ döï phoøngTC</t>
  </si>
  <si>
    <t>2/ Trích 20% quyõ Ñaàu tö phaùt trieån</t>
  </si>
  <si>
    <t>3/ Coøn laïi (II-1-2)</t>
  </si>
  <si>
    <t>a</t>
  </si>
  <si>
    <t>Chia coå töùc (16%/naêm) (45tyû x 6% + 80 tyû *10%)</t>
  </si>
  <si>
    <t>Thuø lao hoäi ñoàng quaûn trò vaø ban kieåm soaùt</t>
  </si>
  <si>
    <t xml:space="preserve">+ Thuø lao HÑQT Vaø Ban Kieåm Soaùt </t>
  </si>
  <si>
    <t>c</t>
  </si>
  <si>
    <t>Quyõ khen thöôûng CNV</t>
  </si>
  <si>
    <t>Quyõ phuùc lôïi CVN</t>
  </si>
  <si>
    <t>….</t>
  </si>
  <si>
    <t>Toång Giaùm ñoác</t>
  </si>
  <si>
    <t xml:space="preserve">Löu chuyeån tieàn thuaàn töø hoaït ñoäng ñaàu tö </t>
  </si>
  <si>
    <t>5. Tieàn chi traû nôï thueâ taøi chính</t>
  </si>
  <si>
    <t xml:space="preserve">Löu chuyeån tieàn thuaàn töø hoaït ñoäng taøi chính </t>
  </si>
  <si>
    <t>Löu chuyeån tieàn thuaàn trong kyø  (20+30+40 )</t>
  </si>
  <si>
    <t xml:space="preserve">Tieàn vaø töông ñöông tieàn  ñaàu kyø </t>
  </si>
  <si>
    <t>Aûnh höôûng cuûa thay ñoåi tyû giaù hoái ñoaùi quy ñoåi ngoaïi teä</t>
  </si>
  <si>
    <t>61</t>
  </si>
  <si>
    <t>Tieàn vaø töông ñöông tieàn  cuoái kyø  ( 50+60+61 )</t>
  </si>
  <si>
    <t>1./ Quõy khen thöôûng vaø phuùc lôïi</t>
  </si>
  <si>
    <t xml:space="preserve">    Trong ñoù: chi phí laõi vay</t>
  </si>
  <si>
    <t>I. Tieàn vaø caùc khoaûn töông ñöông tieàn</t>
  </si>
  <si>
    <t>A. TAØI SAÛN NGAÉN HAÏN :</t>
  </si>
  <si>
    <t>1./ Tieàn</t>
  </si>
  <si>
    <t>2./ Caùc khoaûn töông ñöông tieàn</t>
  </si>
  <si>
    <t>2./ Döï phoøng giaûm giaù ñaàu tö ngaén haïn</t>
  </si>
  <si>
    <t>1. Tieàn thu töø baùn haøng , cung caáp dòch vuï vaø doanh thu khaùc</t>
  </si>
  <si>
    <t>1. Tieàn thu töø phaùt haønh coå phieáu , nhaän voán goùp cuûa chuû sôû höõu</t>
  </si>
  <si>
    <r>
      <t xml:space="preserve"> </t>
    </r>
    <r>
      <rPr>
        <b/>
        <u val="single"/>
        <sz val="10"/>
        <rFont val="VNI-Helve-Condense"/>
        <family val="0"/>
      </rPr>
      <t>I. LÖU CHUYEÅN TIEÀN TÖØ HOAÏT ÑOÄNG  KINH DOANH</t>
    </r>
  </si>
  <si>
    <r>
      <t xml:space="preserve"> </t>
    </r>
    <r>
      <rPr>
        <b/>
        <u val="single"/>
        <sz val="10"/>
        <rFont val="VNI-Helve-Condense"/>
        <family val="0"/>
      </rPr>
      <t>II. LÖU CHUYEÅN TIEÀN TÖØ HOAÏT ÑOÄNG ÑAÀU TÖ</t>
    </r>
  </si>
  <si>
    <r>
      <t xml:space="preserve"> </t>
    </r>
    <r>
      <rPr>
        <b/>
        <u val="single"/>
        <sz val="10"/>
        <rFont val="VNI-Helve-Condense"/>
        <family val="0"/>
      </rPr>
      <t>III. LÖU CHUYEÅN TIEÀN TÖ HOAÏT ÑOÄNG TAØI CHÍNH</t>
    </r>
  </si>
  <si>
    <t>Lôïi theá thöông maïi</t>
  </si>
  <si>
    <t>1. Tieàn chi ñeå mua saém, xaây döïng TSCÑ vaø caùc taøi saûn daøi haïn khaùc</t>
  </si>
  <si>
    <t>7. Tieàn thu laõi cho vay, coå töùc vaø lôïi nhuaän ñöôïc chia</t>
  </si>
  <si>
    <t>1./ Ñaàu tö ngaén haïn</t>
  </si>
  <si>
    <t>III. Caùc khoaûn phaûi thu ngaén haïn</t>
  </si>
  <si>
    <t>4./  Phaûi thu theo tieán ñoä keá hoaïch hôïp ñoàng xaây döïng</t>
  </si>
  <si>
    <t>3./ Phaûi thu noäi boä ngaén haïn</t>
  </si>
  <si>
    <t>5./ Caùc khoaûn phaûi thu khaùc</t>
  </si>
  <si>
    <t>13- Ñaàu tö taøi chính daøi haïn</t>
  </si>
  <si>
    <t>6./ Döï phoøng phaûi thu ngaén haïn khoù ñoøi</t>
  </si>
  <si>
    <t>2./ Döï phoøng giaûm giaù haøng toàn kho</t>
  </si>
  <si>
    <t>1./ Haøng toàn kho</t>
  </si>
  <si>
    <t>V. Taøi saûn ngaén haïn khaùc</t>
  </si>
  <si>
    <t>1./ Chi phí traû tröôùc ngaén haïn</t>
  </si>
  <si>
    <t>2./ Thueá GTGT ñöôïc khaáu tröø</t>
  </si>
  <si>
    <t>3./ Thueá vaø caùc khoaûn phaûi thu Nhaø nöôùc</t>
  </si>
  <si>
    <t>4./ Taøi saûn ngaén haïn khaùc</t>
  </si>
  <si>
    <t>B. TAØI SAÛN DAØI HAÏN</t>
  </si>
  <si>
    <t>1./ Phaûi thu daøi haïn cuûa khaùch haøng</t>
  </si>
  <si>
    <t>2./ Voán kinh doanh cuûa ñôn vò tröïc thuoäc</t>
  </si>
  <si>
    <t xml:space="preserve">3./ Phaûi thu daøi haïn noäi boä </t>
  </si>
  <si>
    <t>II. Taøi saûn coá ñònh</t>
  </si>
  <si>
    <t>I. Caùc khoaûn phaûi thu daøi haïn</t>
  </si>
  <si>
    <t>4./ Phaûi thu daøi haïn khaùc</t>
  </si>
  <si>
    <t>5./ Döï phoøng phaûi thu daøi haïn khoù ñoøi</t>
  </si>
  <si>
    <t>4./ Chi phí xaây döïng cô baûn dôû dang</t>
  </si>
  <si>
    <t>IV. Caùc khoaûn ñaàu tö Taøi chính daøi haïn</t>
  </si>
  <si>
    <t>III. Baát ñoäng saûn ñaàu tö</t>
  </si>
  <si>
    <t>1./ Ñaàu tö vaøo coâng ty con</t>
  </si>
  <si>
    <t>2./ Ñaàu tö vaøo coâng ty lieân keát, lieân doanh</t>
  </si>
  <si>
    <t>4./ Döï phoøng giaûm giaù ñaàu tö taøi chính daøi haïn</t>
  </si>
  <si>
    <t>V. Taøi saûn daøi haïn khaùc</t>
  </si>
  <si>
    <t>1./ Chi phí traû tröôùc daøi haïn</t>
  </si>
  <si>
    <t>2./ Taøi saûn thueá thu nhaäp hoaõn laïi</t>
  </si>
  <si>
    <t>3./ Taøi saûn daøi haïn khaùc</t>
  </si>
  <si>
    <t>1./ Vay vaø nôï ngaén haïn</t>
  </si>
  <si>
    <t>6./ Chi phí phaûi traû</t>
  </si>
  <si>
    <t>7./ Phaûi traû noäi boä</t>
  </si>
  <si>
    <t>2./ Phaûi traû cho ngöôøi baùn</t>
  </si>
  <si>
    <t>3./ Ngöôøi mua traû tieàn tröôùc</t>
  </si>
  <si>
    <t>4./ Thueá vaø caùc khoaûn phaûi noäp Nhaø nöôùc</t>
  </si>
  <si>
    <t>5./ Phaûi traû ngöôøi lao ñoäng</t>
  </si>
  <si>
    <t>8./ Phaûi traû theo tieán ñoä keá hoaïch hôïp ñoàng xaây döïng</t>
  </si>
  <si>
    <t>9./ Caùc khoaûn phaûi traû, phaûi noäp ngaén haïn khaùc</t>
  </si>
  <si>
    <t>10./ Döï phoøng phaûi traû ngaén haïn</t>
  </si>
  <si>
    <t>1./ Phaûi traû daøi haïn ngöôøi baùn</t>
  </si>
  <si>
    <t>2./ Phaûi traû daøi haïn noäi boä</t>
  </si>
  <si>
    <t>3./  Phaûi traû daøi haïn khaùc</t>
  </si>
  <si>
    <t>4./ Vay vaø nôï daøi haïn</t>
  </si>
  <si>
    <t>5./ Thueá thu nhaäp hoaõn laïi phaûi traû</t>
  </si>
  <si>
    <t>6./ Döï phoøng trôï caáp maát vieäc laøm</t>
  </si>
  <si>
    <t>7./ Döï phoøng phaûi traû daøi haïn</t>
  </si>
  <si>
    <t>B. VOÁN CHUÛ SÔÛ HÖÕU</t>
  </si>
  <si>
    <t>I. Voán chuû sôû höõu</t>
  </si>
  <si>
    <t>1./ Voán ñaàu tö cuûa chuû sôû höõu</t>
  </si>
  <si>
    <t>2./ Thaëng dö voán coå phaàn</t>
  </si>
  <si>
    <t>3./ Voán khaùc cuûa chuû sôû höõu</t>
  </si>
  <si>
    <t>4./ Coå phieáu Quyõ</t>
  </si>
  <si>
    <t>5./ Cheânh leäch ñaùnh giaù laïi taøi saûn</t>
  </si>
  <si>
    <t>6./ Cheânh leäch tyû giaù hoái ñoaùi</t>
  </si>
  <si>
    <t>7./ Quyõ ñaàu tö phaùt trieån</t>
  </si>
  <si>
    <t>8./ Quyõ döï phoøng taøi chính</t>
  </si>
  <si>
    <t>9./ Quyõ khaùc thuoäc voán chuû sôû höõu</t>
  </si>
  <si>
    <t>10./ Lôïi nhuaän sau thueá chöa phaân phoái</t>
  </si>
  <si>
    <t>11./ Nguoàn voán ñaàu tö XDCB</t>
  </si>
  <si>
    <t>2./ Nguoàn kinh phí</t>
  </si>
  <si>
    <t>3./ Nguoàn kinh phí ñaõ hình thaønh TSCÑ</t>
  </si>
  <si>
    <t>-Taêng voán trong kỳ trước</t>
  </si>
  <si>
    <t>- Laõi trong kỳ tröôùc</t>
  </si>
  <si>
    <t>- Giaûm voán trong kỳ tröôùc</t>
  </si>
  <si>
    <t>- Loã trong kỳ tröôùc</t>
  </si>
  <si>
    <t xml:space="preserve"> - Taêng voán trong kỳ naøy</t>
  </si>
  <si>
    <t>- Laõi trong  kỳ naøy</t>
  </si>
  <si>
    <t>11/ Quyõ khen thöôûng - phuùc lôïi</t>
  </si>
  <si>
    <t>8/ Doanh thu chöa thöïc hieän</t>
  </si>
  <si>
    <t>9/ Quyõ phaùt trieånkhoa hoïc vaø coâng ngheä</t>
  </si>
  <si>
    <t>12/ Quyõ hoã trôï saép xeáp doanh nghieäp</t>
  </si>
  <si>
    <t>Khoái löôïng</t>
  </si>
  <si>
    <t>Giaù trò</t>
  </si>
  <si>
    <t>- Coå phieáu ñaàu tö ngaén haïn</t>
  </si>
  <si>
    <t>- Traùi phieáu ñaàu tö ngaén haïn</t>
  </si>
  <si>
    <t>Loaïi coå phieáu, traùi phieáu</t>
  </si>
  <si>
    <t xml:space="preserve"> + Veà soá löôïng</t>
  </si>
  <si>
    <t xml:space="preserve"> + Veà giaù trò</t>
  </si>
  <si>
    <t>Soá löôïng</t>
  </si>
  <si>
    <t xml:space="preserve">Giaù trò </t>
  </si>
  <si>
    <t xml:space="preserve">a/ </t>
  </si>
  <si>
    <t>Ñaàu tö vaøo Coâng ty con</t>
  </si>
  <si>
    <t>Lyù do thay ñoåi töøng khoaûn ñaàu tö</t>
  </si>
  <si>
    <t xml:space="preserve"> + Veà soá löôïng (ñoái vôù coå phieáu)</t>
  </si>
  <si>
    <t>b/</t>
  </si>
  <si>
    <t>Ñaàu tö vaøo coâng ty lieân doanh, lieân keát:</t>
  </si>
  <si>
    <t>c/</t>
  </si>
  <si>
    <t>Ñaàu tö daøi haïn</t>
  </si>
  <si>
    <t xml:space="preserve"> - Ñaàu tö tín phieáu, kyø phieáu</t>
  </si>
  <si>
    <t xml:space="preserve"> - Cho vay daøi haïn</t>
  </si>
  <si>
    <t xml:space="preserve"> + Veà soá löôïng (ñoái vôùi coå phieáu, traùi phieáu)</t>
  </si>
  <si>
    <t>- Giaûm voán trong  kỳ naøy</t>
  </si>
  <si>
    <t>- Loã trong  kỳ naøy</t>
  </si>
  <si>
    <t>Soá dö cuoái kyø naøy</t>
  </si>
  <si>
    <t>1. Doanh thu baùn haøng vaø cung caáp dòch vuï</t>
  </si>
  <si>
    <t>2. Caùc khoaûn giaûm tröø doanh thu</t>
  </si>
  <si>
    <t>4. Giaù voán haøng baùn</t>
  </si>
  <si>
    <t>6. Doanh thu hoaït ñoäng taøi chính</t>
  </si>
  <si>
    <t>7. Chi phí taøi chính</t>
  </si>
  <si>
    <t>8. Chi phí baùn haøng</t>
  </si>
  <si>
    <t>9. Chi phí quaûn lyù doanh nghieäp</t>
  </si>
  <si>
    <t>11. Thu nhaäp khaùc</t>
  </si>
  <si>
    <t>12. Chi phí khaùc</t>
  </si>
  <si>
    <t>15. Chi phí thueá thu nhaäp doanh nghieäp hieän haønh</t>
  </si>
  <si>
    <t>16. Chi phí thueá thu nhaäp doanh nghieäp hoaõn laïi</t>
  </si>
  <si>
    <t>18. Laõi cô baûn treân coå phieáu</t>
  </si>
  <si>
    <t>10</t>
  </si>
  <si>
    <t>11</t>
  </si>
  <si>
    <t>20</t>
  </si>
  <si>
    <t>21</t>
  </si>
  <si>
    <t>22</t>
  </si>
  <si>
    <t>23</t>
  </si>
  <si>
    <t>24</t>
  </si>
  <si>
    <t>25</t>
  </si>
  <si>
    <t>30</t>
  </si>
  <si>
    <t>31</t>
  </si>
  <si>
    <t>32</t>
  </si>
  <si>
    <t>40</t>
  </si>
  <si>
    <t>50</t>
  </si>
  <si>
    <t>51</t>
  </si>
  <si>
    <t>52</t>
  </si>
  <si>
    <t>60</t>
  </si>
  <si>
    <t>70</t>
  </si>
  <si>
    <t>2.Tieàn thu töø thanh lyù, nhöôïng baùn TSCÑ vaø caùc taøi saûn daøi haïn khaùc</t>
  </si>
  <si>
    <t>4. Tieàn thu hoài cho vay, baùn laïi caùc coâng cuï nôï cuûa ñôn vò khaùc</t>
  </si>
  <si>
    <t xml:space="preserve">BAÛNG CAÂN ÑOÁI KEÁ TOAÙN </t>
  </si>
  <si>
    <t>3. Tieàn chi cho vay, mua caùc coâng cuï nôï cuûa ñôn vò khaùc</t>
  </si>
  <si>
    <t>- Baûo hieåm xaõ hoäi</t>
  </si>
  <si>
    <t>- Phaûi traû veà coå phaàn hoùa</t>
  </si>
  <si>
    <t>- Nhaän kyù quyõ, kyù cöôïc ngaén haïn</t>
  </si>
  <si>
    <t>20- Vay vaø nôï daøi haïn</t>
  </si>
  <si>
    <t>a- Vay daøi haïn</t>
  </si>
  <si>
    <t xml:space="preserve">Thôøi haïn </t>
  </si>
  <si>
    <t xml:space="preserve"> - Caùc khoaûn nôï thueâ taøi chính</t>
  </si>
  <si>
    <t>21- Taøi saûn thueá thu nhaäp hoaõn laïi vaø thueá thu nhaäp hoaõn laïi phaûi traû</t>
  </si>
  <si>
    <t xml:space="preserve"> - Taøi saûn thueá thu nhaäp hoaõn laïi lieân quan ñeán khoaûn loã tính thueá chöa söû duïng </t>
  </si>
  <si>
    <t>* LAÕI NAÊM 2007</t>
  </si>
  <si>
    <t>Cty CP SXKD XNK DV &amp; Ñaàu Tö Taân Bình</t>
  </si>
  <si>
    <t>COÂNG COÅ PHAÀN SAÛN XUAÁT KINH DOANH XUAÁT NHAÄP KHAÅU</t>
  </si>
  <si>
    <t xml:space="preserve"> - Taøi saûn thueá thu nhaäp hoaõn laïi lieân quan ñeán khoaûn öu ñaõi tính thueá chöa söû duïng </t>
  </si>
  <si>
    <t xml:space="preserve"> - Khoaûn hoaøn nhaäp taøi saûn thueá thu nhaäp hoaõn laïi ñaõ ñöôïc ghi nhaän töø caùc naêm tröôùc</t>
  </si>
  <si>
    <t xml:space="preserve">     Taøi saûn thueá thu nhaäp hoaõn laïi</t>
  </si>
  <si>
    <t xml:space="preserve">b- Thueá thu nhaäp hoaõn laïi phaûi traû </t>
  </si>
  <si>
    <t xml:space="preserve"> - Thueáâ thu nhaäp hoaõn laïi phaûi traû phaùt sinh töø caùc khoaûn cheânh leäch taïm thôøi chòu thueá</t>
  </si>
  <si>
    <t xml:space="preserve"> - Khoaûn hoaøn nhaäp thueá thu nhaäp hoaõn laïi phaûi traû ñaõ ñöôïc ghi nhaän töø caùc naêm tröôùc</t>
  </si>
  <si>
    <t xml:space="preserve"> - Thueá thu nhaäp hoaõn laïi phaûi traû </t>
  </si>
  <si>
    <t>22- Voán chuû sôû höõu</t>
  </si>
  <si>
    <t>Voán ñaàu tö cuûa CSH</t>
  </si>
  <si>
    <t xml:space="preserve">                + Coâng trình Döï aùn TTTM Chôï Taân Bình</t>
  </si>
  <si>
    <t xml:space="preserve">                + Coâng trình TTTM Ngaõ Tö Ga</t>
  </si>
  <si>
    <t xml:space="preserve">                + KCN Taân Bình </t>
  </si>
  <si>
    <t xml:space="preserve">                + KCN Môû roäng</t>
  </si>
  <si>
    <t>b - Chi tieát voán ñaàu tö cuûa chuû sôõ höõu</t>
  </si>
  <si>
    <t xml:space="preserve"> - Voán goùp cuûa nhaø nöôùc</t>
  </si>
  <si>
    <t xml:space="preserve"> - Voán goùp cuûa caùc ñoái töôïng khaùc </t>
  </si>
  <si>
    <t xml:space="preserve">* Soá löôïng coå phieáu quyõ </t>
  </si>
  <si>
    <t xml:space="preserve">                + CN Long An</t>
  </si>
  <si>
    <t xml:space="preserve">                + Kho xöôûng cho thueâ KCN môû roäng</t>
  </si>
  <si>
    <t xml:space="preserve"> - Chi phí khaùc</t>
  </si>
  <si>
    <t xml:space="preserve"> - Traùi töùc phaûi traû</t>
  </si>
  <si>
    <t>- Laõi tieàn vay, huy ñoäng voán</t>
  </si>
  <si>
    <t>c- Caùc giao dòch veà voán vôùi caùc chuû sôû höõu vaø phaân phoái coå töùc, lôïi nhuaän</t>
  </si>
  <si>
    <t>d- Coå töùc</t>
  </si>
  <si>
    <t>- Coå töùc ñaõ coâng boá sau ngaøy keát thuùc kyø keá toaùn naêm:</t>
  </si>
  <si>
    <t xml:space="preserve">   + Coå töùc ñaõ coâng boá treân coå phieáu phoå thoâng:</t>
  </si>
  <si>
    <t xml:space="preserve">   + Coå töùc ñaõ coâng boá treân coå phieáu öu ñaõi:</t>
  </si>
  <si>
    <t>ñ- Coå phieáu</t>
  </si>
  <si>
    <t>- Soá löôïng coå phieáu ñaêng kyù phaùt haønh</t>
  </si>
  <si>
    <t>- Soá lieäu coå phieáu ñaõ baùn ra coâng chuùng</t>
  </si>
  <si>
    <t xml:space="preserve">       + Coå phieáu phoå thoâng</t>
  </si>
  <si>
    <t>* Meänh giaù coå phieáu ñang löu haønh:</t>
  </si>
  <si>
    <t>b- Nôï daøi haïn</t>
  </si>
  <si>
    <t>Toång khoaûn 
Thanh toaùn tieàn                   thueâ taøi chính</t>
  </si>
  <si>
    <t xml:space="preserve">     Thueá thu nhaäp hoaõn laïi phaûi traû </t>
  </si>
  <si>
    <t>Quyõ khaùc thuoäc voán chuû sôõ höõu</t>
  </si>
  <si>
    <t>Quyõ döï phoøng taøi chính</t>
  </si>
  <si>
    <t>Coå phieáu quyõ</t>
  </si>
  <si>
    <t>Cheânh leäch ñaùnh giaù laïi taøi saûn</t>
  </si>
  <si>
    <t>Cheânh leäch tyû giaù hoái ñoaùi</t>
  </si>
  <si>
    <t>Lôïi nhuaän sau thueá chöa phaân phoái</t>
  </si>
  <si>
    <t>a- Baûng ñoái chieáu bieán ñoäng cuûa Voán chuû sôû höõu</t>
  </si>
  <si>
    <t>- Töø 1 naêm trôû xuoáng</t>
  </si>
  <si>
    <t xml:space="preserve">- Giaù trò coøn laïi, chi phí nhöôïng baùn, thanh lyù cuûa BÑS ñaàu tö ñaõ baùn </t>
  </si>
  <si>
    <t>VII- Thoâng tin boå sung cho caùc khoaûn muïc trình baøy trong baùo caùo löu chuyeån tieàn teä (Ñôn vò tính: ……………)</t>
  </si>
  <si>
    <t>trình baøy vaø khoâng ñöôïc ñaùnh laïi soá thöù töï chæ tieâu vaø Maõ soá</t>
  </si>
  <si>
    <r>
      <t>Ghi chuù :</t>
    </r>
    <r>
      <rPr>
        <b/>
        <sz val="10"/>
        <rFont val="VNI-Helve-Condense"/>
        <family val="0"/>
      </rPr>
      <t xml:space="preserve">  </t>
    </r>
    <r>
      <rPr>
        <sz val="10"/>
        <rFont val="VNI-Helve-Condense"/>
        <family val="0"/>
      </rPr>
      <t xml:space="preserve">Nhöõng chæ tieâu hoaëc noäi dung ñôn vò khoâng coù soá lieäu hoaëc thoâng tin thì khoâng phaûi </t>
    </r>
  </si>
  <si>
    <t>e- Caùc quyõ cuûa doanh nghieäp</t>
  </si>
  <si>
    <t xml:space="preserve">- Quyõ ñaàu tö phaùt trieån </t>
  </si>
  <si>
    <t>- Quyõ döï phoøng taøi chính</t>
  </si>
  <si>
    <t>Thaëng dö voán coå phaàn</t>
  </si>
  <si>
    <t>- Quyõ khaùc thuoäc voán chuû sôû höõu</t>
  </si>
  <si>
    <t>*  Muïc ñích trích laäp vaø söû duïng caùc quyõ cuûa doanh nghieäp</t>
  </si>
  <si>
    <t>g- Thu nhaäp vaø chi phí, laõi hoaëc loã ñöôïc ghi nhaän tröïc tieáp vaøo voán chuû sôû höõu theo quy ñònh cuûa caùc chuaån möïc keá toaùn cuï theå</t>
  </si>
  <si>
    <t>- ……………</t>
  </si>
  <si>
    <t>23- Nguoàn kinh phí</t>
  </si>
  <si>
    <t>- Nguoàn kinh phí coøn laïi cuoái naêm</t>
  </si>
  <si>
    <t>24- Taøi saûn thueâ ngoaøi</t>
  </si>
  <si>
    <t>24.1- Giaù trò taøi saûn thueâ ngoaøi</t>
  </si>
  <si>
    <t>24.2- Toång soá tieàn thueâ toái thieåu trong töông lai cuûa Hôïp ñoàng thueâ hoaït ñoâng TSCÑ khoâng huûy ngang theo caùc thôøi haïn</t>
  </si>
  <si>
    <t>VI- Thoâng tin boå sung cho caùc khoaûn muïc trình baøy trong baùo caùo KQHÑKD</t>
  </si>
  <si>
    <t>(Ñôn vò tính ……)</t>
  </si>
  <si>
    <t>25- Toång doanh thu baùn haøng vaø cung caáp dòch vuï (Maõ soâ 01)</t>
  </si>
  <si>
    <t xml:space="preserve">       + Doanh thu HÑ XD (Ñoái vôùi DN coù hoaït ñoäng xaây laép)</t>
  </si>
  <si>
    <t xml:space="preserve">       + Doanh thu cuûa HÑ XD ñöôïc ghi nhaän trong kyø </t>
  </si>
  <si>
    <t>- Chi Phí dòch vuï mua ngoaøi</t>
  </si>
  <si>
    <t xml:space="preserve">     + Toång giaù trò mua</t>
  </si>
  <si>
    <t xml:space="preserve">     + Toång giaù trò thanh lyù </t>
  </si>
  <si>
    <t xml:space="preserve">     + Coâng ty Phaùt Trieån Haï Taàng KCN Taây Ninh</t>
  </si>
  <si>
    <t>Caây laâu naêm</t>
  </si>
  <si>
    <t xml:space="preserve">       + Toång doanh thu luõy keá cuûa HÑ XD ñöôïc ghi nhaän ñeán thôøi ñieån laäp baùo caùo taøi chính</t>
  </si>
  <si>
    <t>26- Caùc khoaûn giaûm tröø doanh thu (Maõ soá 02)</t>
  </si>
  <si>
    <t>27- Doanh thu thuaàn veà baùn haøng vaø cung caáp dòch vuï (Maõ soá 10)</t>
  </si>
  <si>
    <t xml:space="preserve">       + Doanh thu thuaàn trao ñoåi  saûn phaåm, haøng hoùa</t>
  </si>
  <si>
    <t>28- Giaù voán haøng baùn (maõ soá 11)</t>
  </si>
  <si>
    <t>- Giaù voán cuûa haøng hoùa ñaõ baùn</t>
  </si>
  <si>
    <t xml:space="preserve">- Giaù voán cuûa thaønh phaåm ñaõ baùn </t>
  </si>
  <si>
    <t>- Hao huït maát maùt haøng toàn kho</t>
  </si>
  <si>
    <t>- Caùc khoaûn chi phí vöôït möùc bình thöôøng</t>
  </si>
  <si>
    <t>- Döï phoøng giaûm giaù haøng toàn kho</t>
  </si>
  <si>
    <t>4. Tieàn chi traû nôï goác vay</t>
  </si>
  <si>
    <t>Soá dö ñaàu kyø tröôùc</t>
  </si>
  <si>
    <t>Soá dö cuoái kyø tröôùc - Soá dö ñaàu kyø naøy</t>
  </si>
  <si>
    <t>Naêm tröôùc /Kyø tröôùc</t>
  </si>
  <si>
    <t>I. Ñaëc ñieåm hoaït ñoäng cuûa doanh nghieäp</t>
  </si>
  <si>
    <t>II. Kyø keá toaùn naêm, ñôn vò tieàn teä söû duïng trong keá toaùn</t>
  </si>
  <si>
    <t xml:space="preserve">     2 Lónh vöïc kinh doanh: saûn xuaát, kinh doanh, xuaát nhaäp khaåu, dòch vuï, ñaàu tö.</t>
  </si>
  <si>
    <t>III. Chuaån möïc vaø keá toaùn aùp duïng</t>
  </si>
  <si>
    <t xml:space="preserve">     2. Nguyeân taéc ghi nhaän haøng toàn kho</t>
  </si>
  <si>
    <t xml:space="preserve">    3. Nguyeân taéc ghi nhaän vaø khaáu hao TSCÑ vaø baát ñoäng saûn ñaàu tö:</t>
  </si>
  <si>
    <t xml:space="preserve">     4. Nguyeân taéc ghi nhaän vaø khaáu hao baát ñoäng saûn ñaàu tö:</t>
  </si>
  <si>
    <t xml:space="preserve">    5. Nguyeân taéc ghi nhaän caùc khoaûn ñaàu tö taøi chính</t>
  </si>
  <si>
    <t xml:space="preserve">    6. Nguyeân taéc ghi nhaän vaø voán hoaù caùc khoaûn chi phí ñi vay</t>
  </si>
  <si>
    <t xml:space="preserve">     7. Nguyeân taéc ghi nhaän vaø voán hoaù caùc khoaûn chi phí khaùc:</t>
  </si>
  <si>
    <t>%</t>
  </si>
  <si>
    <t>Lần</t>
  </si>
  <si>
    <t>Cô caáu taøi saûn vaø cô caáu nguoàn voán</t>
  </si>
  <si>
    <t>Cô caáu taøi saûn</t>
  </si>
  <si>
    <t>Taøi saûn ngaén haïn/Toång soá taøi saûn</t>
  </si>
  <si>
    <t>Taøi saûn daøi haïn/Toång soá taøi saûn</t>
  </si>
  <si>
    <t>Cô caáu nguoàn voán</t>
  </si>
  <si>
    <t>Nôï phaûi traû/Toång nguoàn voán</t>
  </si>
  <si>
    <t>Nguoàn voán chuû sôû höõu/Toång nguoàn voán</t>
  </si>
  <si>
    <t>Khaû naêng thanh toaùn</t>
  </si>
  <si>
    <t>Thuyết 
minh</t>
  </si>
  <si>
    <t>Luõy keá töø ñaàu naêm</t>
  </si>
  <si>
    <t>Luõy keá töø 
ñaàu naêm tröôùc</t>
  </si>
  <si>
    <t>VI.25</t>
  </si>
  <si>
    <t>VI.27</t>
  </si>
  <si>
    <t>VI.26</t>
  </si>
  <si>
    <t>VI.28</t>
  </si>
  <si>
    <t>VI.30</t>
  </si>
  <si>
    <t>Thuyết
minh</t>
  </si>
  <si>
    <t>Luyõ keá töø ñaàu naêm tröôùc</t>
  </si>
  <si>
    <t>VII.34</t>
  </si>
  <si>
    <t>Khaû naêng thanh toaùn hieän haønh</t>
  </si>
  <si>
    <t>Khaû naêng thanh toaùn nôï ngaén haïn</t>
  </si>
  <si>
    <t>Khaû naêng thanh toaùn nhanh</t>
  </si>
  <si>
    <t>Tyû suaát sinh lôøi</t>
  </si>
  <si>
    <t>Tyû suaát lôïi nhuaän treân doanh thu</t>
  </si>
  <si>
    <t>Tyû suaát lôïi nhuaän tröôùc thueá treân doanh thu thuaàn</t>
  </si>
  <si>
    <t>Tyû suaát lôïi nhuaän sau thueá treân doanh thu thuaàn</t>
  </si>
  <si>
    <t>Tyû suaát lôïi nhuaän treân toång taøi saûn</t>
  </si>
  <si>
    <t>Tyû suaát lôïi nhuaän tröôùc thueá treân toång taøi saûn</t>
  </si>
  <si>
    <t xml:space="preserve"> Ñôn vò tính </t>
  </si>
  <si>
    <t xml:space="preserve"> Naêm nay/Kyø naøy </t>
  </si>
  <si>
    <t xml:space="preserve">   8. Nguyeân taéc ghi nhaän chi phí phaûi traû</t>
  </si>
  <si>
    <t xml:space="preserve">   10. Nguyeân taéc ghi nhaän voán chuû sôû höõu</t>
  </si>
  <si>
    <t xml:space="preserve">    11. Nguyeân taéc vaø phöông phaùp ghi nhaän doanh thu:</t>
  </si>
  <si>
    <t>V.</t>
  </si>
  <si>
    <t xml:space="preserve">Thoâng tin boå sung cho caùc khoaûn muïc trình baøy trong baûng keá caân ñoái keá toaùn </t>
  </si>
  <si>
    <t xml:space="preserve">- Tieàn maët </t>
  </si>
  <si>
    <t>- Tieàn göûi ngaân haøng</t>
  </si>
  <si>
    <t>- Tieàn ñang chuyeån</t>
  </si>
  <si>
    <t>Coäng</t>
  </si>
  <si>
    <t>Taân Bình, ngaøy 13/03/2007</t>
  </si>
  <si>
    <t xml:space="preserve">     1 Hình thöùc sôû höõu voán: Coâng ty coå phaàn</t>
  </si>
  <si>
    <t>Coäng giaù goác haøng toàn kho</t>
  </si>
  <si>
    <t>* Giaù trò hoaøn nhaäp döï phoøng giaûm giaù haøng toàn kho trong naêm:</t>
  </si>
  <si>
    <t xml:space="preserve">Coäng </t>
  </si>
  <si>
    <t>Khoaûn muïc</t>
  </si>
  <si>
    <t>Maùy moùc
 thieát bò</t>
  </si>
  <si>
    <t>Thieát bò 
duïng cuï quaûn lyù</t>
  </si>
  <si>
    <t>TSCÑ 
khaùc</t>
  </si>
  <si>
    <t>Nguyeân giaù TSCÑ höõu hình</t>
  </si>
  <si>
    <t>Soá dö ñaàu naêm</t>
  </si>
  <si>
    <t>- Mua trong naêm</t>
  </si>
  <si>
    <t xml:space="preserve">- Ñaàu tö XDCB hoaøn thaønh </t>
  </si>
  <si>
    <t>- Taêng khaùc</t>
  </si>
  <si>
    <t>- Chuyeån sang BÑS ñaàu tö</t>
  </si>
  <si>
    <t>- Thanh lyù, nhöôïng baùn</t>
  </si>
  <si>
    <t>- Giaûm khaùc</t>
  </si>
  <si>
    <t>Soá dö cuoái naêm</t>
  </si>
  <si>
    <t>- Khaáu hao trong naêm</t>
  </si>
  <si>
    <t>- Chuyeån sang baát ñoäng saûn ñaàu tö</t>
  </si>
  <si>
    <t>Giaù trò coøn laïi cuûa TSCÑ höõu hình</t>
  </si>
  <si>
    <t>- Taïi ngaøy ñaàu naêm</t>
  </si>
  <si>
    <t>- Taïi ngaøy cuoái naêm</t>
  </si>
  <si>
    <t>Khoaûn muc</t>
  </si>
  <si>
    <t>Nguyeân giaù TSCÑ thueâ TC</t>
  </si>
  <si>
    <t>- Mua laïi TSCÑ thueâ taøi chính</t>
  </si>
  <si>
    <t>- Traû laïi TSCÑ thueâ taøi chính</t>
  </si>
  <si>
    <t>Giaù trò hao moøn luyõ keá</t>
  </si>
  <si>
    <t>Giaù trò coøn laïi cuûa TSCÑ thueâ TC</t>
  </si>
  <si>
    <t>Döï kieán neáu coå ñoâng ñeà nghò 15% so vôùi baùo caùo hôïp nhaát</t>
  </si>
  <si>
    <t>3/</t>
  </si>
  <si>
    <t>TSCÑ 
voâ hình khaùc</t>
  </si>
  <si>
    <t>- Taïo ra töø noäi boä doanh nghieäp</t>
  </si>
  <si>
    <t>Giaù trò coøn laïi cuûa TSCÑVH</t>
  </si>
  <si>
    <t>Thuyeát minh soá lieäu vaø giaûi thích khaùc theo yeâu caàu cuûa Chuaån möïc keá toaùn soá 04TSCÑ voâ hình</t>
  </si>
  <si>
    <t>Nguyeân giaù baát ñoäng saûn ñaàu tö</t>
  </si>
  <si>
    <t>- Quyeàn söû duïng ñaát</t>
  </si>
  <si>
    <t>- Nhaø</t>
  </si>
  <si>
    <t>- Nhaø vaø quyeàn söû duïng daát</t>
  </si>
  <si>
    <t>Giaù trò coøn laïi BÑS ñaàu tö</t>
  </si>
  <si>
    <t>16- Thueá vaø caùc khoaûn phaûi noäp nhaø nöôùc</t>
  </si>
  <si>
    <t>- Thueá tieâu thuï ñaëc bieät</t>
  </si>
  <si>
    <t>- Thueá xuaât, nhaäp khaåu</t>
  </si>
  <si>
    <t>- Thueá TNDN</t>
  </si>
  <si>
    <t>- Thueá taøi nguyeân</t>
  </si>
  <si>
    <t>- Caùc loaïi thueá khaùc</t>
  </si>
  <si>
    <t>- Taøi saûn thöøa chôø söû lyù</t>
  </si>
  <si>
    <t>- Baûo hieåm y teá</t>
  </si>
  <si>
    <t>- Kinh phí coâng ñoaøn</t>
  </si>
  <si>
    <t>- Doanh thu chöa thöïc hieän</t>
  </si>
  <si>
    <t>- Caùc khoaûn phaûi traû, phaûi noâp khaùc</t>
  </si>
  <si>
    <t>19- Phaûi traû daøi haïn noäi boä</t>
  </si>
  <si>
    <t>- Vay daøi haïn noäi boä</t>
  </si>
  <si>
    <t>- Phaûi traû daøi haïn noäi boä khaùc</t>
  </si>
  <si>
    <t>- Vay ngaân haøng</t>
  </si>
  <si>
    <t>- Vay ñoái töôïng khaùc</t>
  </si>
  <si>
    <t>- Thueâ taøi chính</t>
  </si>
  <si>
    <t>- Traùi phieáu phaùt haønh</t>
  </si>
  <si>
    <t>- Nôï daøi haïn khaùc</t>
  </si>
  <si>
    <t>Traû tieàn 
laõi thueâ</t>
  </si>
  <si>
    <t>Traû nôï 
goác</t>
  </si>
  <si>
    <t>Traû tieàn
 laõi thueâ</t>
  </si>
  <si>
    <t>Döôùi 1 naêm</t>
  </si>
  <si>
    <t>Töø 1 - 5 naêm</t>
  </si>
  <si>
    <t>Treân 5 naêm</t>
  </si>
  <si>
    <t>Quyõ ñaàu tö 
phaùt trieån</t>
  </si>
  <si>
    <t>A</t>
  </si>
  <si>
    <t>* Giaù trò traùi phieáu ñaõ chuyeån thaønh coå phieáu trong naêm</t>
  </si>
  <si>
    <t>- Voán ñaàu tö cuûa chuû sôõ höõu</t>
  </si>
  <si>
    <t xml:space="preserve">    + Voán goùp ñaàu naêm</t>
  </si>
  <si>
    <t xml:space="preserve">    + Voán goùp taêng trong naêm</t>
  </si>
  <si>
    <t xml:space="preserve">    + Voán goùp giaûm trong naêm</t>
  </si>
  <si>
    <t xml:space="preserve">    + Voán goùp cuoái naêm</t>
  </si>
  <si>
    <t>- Coå töùc lôïi, lôïi nhuaän ñaõ chia</t>
  </si>
  <si>
    <t>- Coå töùc cuûa coå phieáu öu ñaõi luõy keá chöa ñöôïc ghi nhaän :</t>
  </si>
  <si>
    <t xml:space="preserve">       + Coå phieáu öu ñaõi</t>
  </si>
  <si>
    <t>- Soá löôïng coå phieáu ñöôïc mua laïi</t>
  </si>
  <si>
    <t>- Soá löông coå phieáu ñang löu haønh</t>
  </si>
  <si>
    <t>- Nguoàn kinh phí ñöôïc caáp trong naêm</t>
  </si>
  <si>
    <t>- Chi söï nghieäp</t>
  </si>
  <si>
    <t>- TSCÑ thueâ ngoaøi</t>
  </si>
  <si>
    <t>- Taøi saûn khaùc thueâ ngoaøi</t>
  </si>
  <si>
    <t>- Treân 1 - 5 naêm</t>
  </si>
  <si>
    <t>- Treân 5 naêm</t>
  </si>
  <si>
    <t xml:space="preserve">       + Doanh thu baùn haøng</t>
  </si>
  <si>
    <t xml:space="preserve">       + Doanh thu cung caáp dòch vuï</t>
  </si>
  <si>
    <t xml:space="preserve">       + Chieát khaáu thöông maïi</t>
  </si>
  <si>
    <t xml:space="preserve">       + Giaûm giaù haøng baùn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</si>
</sst>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Fr.&quot;\ * #,##0_ ;_ &quot;Fr.&quot;\ * \-#,##0_ ;_ &quot;Fr.&quot;\ * &quot;-&quot;_ ;_ @_ "/>
    <numFmt numFmtId="165" formatCode="_ * #,##0_ ;_ * \-#,##0_ ;_ * &quot;-&quot;_ ;_ @_ "/>
    <numFmt numFmtId="166" formatCode="_ &quot;Fr.&quot;\ * #,##0.00_ ;_ &quot;Fr.&quot;\ * \-#,##0.00_ ;_ &quot;Fr.&quot;\ * &quot;-&quot;??_ ;_ @_ "/>
    <numFmt numFmtId="167" formatCode="_ * #,##0.00_ ;_ * \-#,##0.00_ ;_ * &quot;-&quot;??_ ;_ @_ "/>
    <numFmt numFmtId="168" formatCode="_ * #,##0_ ;_ * \-#,##0_ ;_ * &quot;-&quot;??_ ;_ @_ "/>
    <numFmt numFmtId="169" formatCode="#,##0;[Red]#,##0"/>
    <numFmt numFmtId="170" formatCode="\$#,##0\ ;\(\$#,##0\)"/>
    <numFmt numFmtId="171" formatCode="&quot;\&quot;#,##0;[Red]&quot;\&quot;&quot;\&quot;\-#,##0"/>
    <numFmt numFmtId="172" formatCode="_(* #,##0_);_(* \(#,##0\);_(* &quot;-&quot;??_);_(@_)"/>
    <numFmt numFmtId="173" formatCode="&quot;\&quot;#,##0;[Red]&quot;\&quot;\-#,##0"/>
    <numFmt numFmtId="174" formatCode="&quot;\&quot;#,##0.00;[Red]&quot;\&quot;\-#,##0.00"/>
    <numFmt numFmtId="175" formatCode="&quot;\&quot;#,##0.00;[Red]&quot;\&quot;&quot;\&quot;&quot;\&quot;&quot;\&quot;&quot;\&quot;&quot;\&quot;\-#,##0.00"/>
    <numFmt numFmtId="176" formatCode="_ * #,##0.0_ ;_ * \-#,##0.0_ ;_ * &quot;-&quot;??_ ;_ @_ "/>
    <numFmt numFmtId="177" formatCode="\+\ &quot;coâng trình&quot;"/>
    <numFmt numFmtId="178" formatCode="#,##0.0"/>
    <numFmt numFmtId="179" formatCode="#,##0.0_);[Red]\(#,##0.0\)"/>
    <numFmt numFmtId="180" formatCode="_ * #,##0.000_ ;_ * \-#,##0.000_ ;_ * &quot;-&quot;??_ ;_ @_ "/>
    <numFmt numFmtId="181" formatCode="_ * #,##0.0000_ ;_ * \-#,##0.0000_ ;_ * &quot;-&quot;??_ ;_ @_ "/>
    <numFmt numFmtId="182" formatCode="0.0%"/>
    <numFmt numFmtId="183" formatCode="_(* #,##0.0_);_(* \(#,##0.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  <numFmt numFmtId="192" formatCode="_ * #,##0.00000_ ;_ * \-#,##0.00000_ ;_ * &quot;-&quot;??_ ;_ @_ "/>
    <numFmt numFmtId="193" formatCode="_ * #,##0.000000_ ;_ * \-#,##0.000000_ ;_ * &quot;-&quot;??_ ;_ @_ "/>
    <numFmt numFmtId="194" formatCode="_ * #,##0.0000000_ ;_ * \-#,##0.0000000_ ;_ * &quot;-&quot;??_ ;_ @_ "/>
    <numFmt numFmtId="195" formatCode="_ * #,##0.00000000_ ;_ * \-#,##0.00000000_ ;_ * &quot;-&quot;??_ ;_ @_ "/>
    <numFmt numFmtId="196" formatCode="_ * #,##0.000000000_ ;_ * \-#,##0.000000000_ ;_ * &quot;-&quot;??_ ;_ @_ "/>
    <numFmt numFmtId="197" formatCode="_-* #,##0.000000_-;\-* #,##0.000000_-;_-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#.##0_);[Red]\(#.##0\)"/>
    <numFmt numFmtId="203" formatCode="#.##0_);\(#.##0\)"/>
    <numFmt numFmtId="204" formatCode="[$-409]dddd\,\ mmmm\ dd\,\ yyyy"/>
    <numFmt numFmtId="205" formatCode="[$-409]h:mm:ss\ AM/PM"/>
    <numFmt numFmtId="206" formatCode="_ * #.##0.000_ ;_ * \-#.##0.000_ ;_ * &quot;-&quot;??_ ;_ @_ "/>
    <numFmt numFmtId="207" formatCode="_ * #.##0.00_ ;_ * \-#.##0.00_ ;_ * &quot;-&quot;??_ ;_ @_ "/>
    <numFmt numFmtId="208" formatCode="_ * #.##0.0_ ;_ * \-#.##0.0_ ;_ * &quot;-&quot;??_ ;_ @_ "/>
    <numFmt numFmtId="209" formatCode="#.##0.00"/>
    <numFmt numFmtId="210" formatCode="0.00;[Red]0.00"/>
    <numFmt numFmtId="211" formatCode="_ * #.##0._ ;_ * \-#.##0._ ;_ * &quot;-&quot;??_ ;_ @_ "/>
    <numFmt numFmtId="212" formatCode="_ * #.##0.0000_ ;_ * \-#.##0.0000_ ;_ * &quot;-&quot;??_ ;_ @_ "/>
    <numFmt numFmtId="213" formatCode="#.##0"/>
    <numFmt numFmtId="214" formatCode="_ * #.##._ ;_ * \-#.##._ ;_ * &quot;-&quot;??_ ;_ @_ⴆ"/>
    <numFmt numFmtId="215" formatCode="0;[Red]0"/>
    <numFmt numFmtId="216" formatCode="_ * #.#._ ;_ * \-#.#._ ;_ * &quot;-&quot;??_ ;_ @_ⴆ"/>
    <numFmt numFmtId="217" formatCode="#.###"/>
    <numFmt numFmtId="218" formatCode="#.000"/>
    <numFmt numFmtId="219" formatCode="#.000\,"/>
    <numFmt numFmtId="220" formatCode="#.###."/>
    <numFmt numFmtId="221" formatCode="0.000"/>
    <numFmt numFmtId="222" formatCode="_(* #,##0.0_);_(* \(#,##0.0\);_(* &quot;-&quot;?_);_(@_)"/>
    <numFmt numFmtId="223" formatCode="0.00000"/>
    <numFmt numFmtId="224" formatCode="0.0000"/>
    <numFmt numFmtId="225" formatCode="0.0"/>
  </numFmts>
  <fonts count="109">
    <font>
      <sz val="10"/>
      <name val="VNI-Helve-Condense"/>
      <family val="0"/>
    </font>
    <font>
      <b/>
      <sz val="10"/>
      <name val="VNI-Helve-Condense"/>
      <family val="0"/>
    </font>
    <font>
      <i/>
      <sz val="10"/>
      <name val="VNI-Helve-Condense"/>
      <family val="0"/>
    </font>
    <font>
      <b/>
      <i/>
      <sz val="10"/>
      <name val="VNI-Helve-Condense"/>
      <family val="0"/>
    </font>
    <font>
      <b/>
      <sz val="12"/>
      <name val="VNI-Helve-Condense"/>
      <family val="0"/>
    </font>
    <font>
      <sz val="9"/>
      <name val="VNI-Helve-Condense"/>
      <family val="0"/>
    </font>
    <font>
      <b/>
      <sz val="12"/>
      <name val="VNI-Times"/>
      <family val="0"/>
    </font>
    <font>
      <sz val="12"/>
      <name val="VNI-Times"/>
      <family val="0"/>
    </font>
    <font>
      <sz val="11"/>
      <name val="VNI-Times"/>
      <family val="0"/>
    </font>
    <font>
      <b/>
      <sz val="11"/>
      <name val="VNI-Times"/>
      <family val="0"/>
    </font>
    <font>
      <sz val="12"/>
      <name val="VNI-Helve-Condense"/>
      <family val="0"/>
    </font>
    <font>
      <b/>
      <sz val="10"/>
      <name val="VNI-Times"/>
      <family val="0"/>
    </font>
    <font>
      <sz val="10"/>
      <name val="VNI-Times"/>
      <family val="0"/>
    </font>
    <font>
      <sz val="8"/>
      <name val="VNI-Helve-Condense"/>
      <family val="0"/>
    </font>
    <font>
      <sz val="10"/>
      <name val="Arial"/>
      <family val="2"/>
    </font>
    <font>
      <u val="single"/>
      <sz val="10"/>
      <color indexed="36"/>
      <name val="VNI-Times"/>
      <family val="0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VNI-Times"/>
      <family val="0"/>
    </font>
    <font>
      <sz val="10"/>
      <color indexed="10"/>
      <name val="VNI-Times"/>
      <family val="0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0"/>
      <name val="돋움"/>
      <family val="3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VNI-Times"/>
      <family val="0"/>
    </font>
    <font>
      <b/>
      <sz val="16"/>
      <name val="VNI-Helve"/>
      <family val="0"/>
    </font>
    <font>
      <b/>
      <sz val="18"/>
      <name val="VNI-Helve"/>
      <family val="0"/>
    </font>
    <font>
      <b/>
      <u val="single"/>
      <sz val="10"/>
      <color indexed="10"/>
      <name val="VNI-Helve-Condense"/>
      <family val="0"/>
    </font>
    <font>
      <b/>
      <sz val="11"/>
      <name val="VNI-Helve-Condense"/>
      <family val="0"/>
    </font>
    <font>
      <b/>
      <sz val="10"/>
      <color indexed="10"/>
      <name val="VNI-Helve-Condense"/>
      <family val="0"/>
    </font>
    <font>
      <b/>
      <sz val="14"/>
      <name val="VNI-Helve-Condense"/>
      <family val="0"/>
    </font>
    <font>
      <sz val="10"/>
      <color indexed="8"/>
      <name val="VNI-Times"/>
      <family val="0"/>
    </font>
    <font>
      <sz val="10"/>
      <color indexed="56"/>
      <name val="VNI-Times"/>
      <family val="0"/>
    </font>
    <font>
      <b/>
      <u val="single"/>
      <sz val="10"/>
      <color indexed="56"/>
      <name val="VNI-Times"/>
      <family val="0"/>
    </font>
    <font>
      <b/>
      <sz val="11"/>
      <color indexed="8"/>
      <name val="VNI-Helve-Condense"/>
      <family val="0"/>
    </font>
    <font>
      <sz val="10"/>
      <color indexed="8"/>
      <name val="VNI-Helve-Condense"/>
      <family val="0"/>
    </font>
    <font>
      <sz val="10"/>
      <color indexed="14"/>
      <name val="VNI-Times"/>
      <family val="0"/>
    </font>
    <font>
      <sz val="10"/>
      <color indexed="10"/>
      <name val="VNI-Helve-Condense"/>
      <family val="0"/>
    </font>
    <font>
      <i/>
      <sz val="9"/>
      <name val="VNI-Helve-Condense"/>
      <family val="0"/>
    </font>
    <font>
      <b/>
      <i/>
      <sz val="9"/>
      <name val="VNI-Helve-Condense"/>
      <family val="0"/>
    </font>
    <font>
      <b/>
      <sz val="10"/>
      <name val="VNI-Helve"/>
      <family val="0"/>
    </font>
    <font>
      <sz val="9"/>
      <color indexed="8"/>
      <name val="VNI-Helve-Condense"/>
      <family val="0"/>
    </font>
    <font>
      <b/>
      <sz val="10"/>
      <color indexed="8"/>
      <name val="VNI-Helve-Condense"/>
      <family val="0"/>
    </font>
    <font>
      <b/>
      <u val="single"/>
      <sz val="10"/>
      <name val="VNI-Helve-Condense"/>
      <family val="0"/>
    </font>
    <font>
      <b/>
      <u val="single"/>
      <sz val="10"/>
      <name val="VNI-Helve"/>
      <family val="0"/>
    </font>
    <font>
      <b/>
      <sz val="8"/>
      <name val="VNI-Helve"/>
      <family val="0"/>
    </font>
    <font>
      <b/>
      <u val="single"/>
      <sz val="11"/>
      <name val="VNI-Helve-Condense"/>
      <family val="0"/>
    </font>
    <font>
      <sz val="11"/>
      <name val="VNI-Helve-Condense"/>
      <family val="0"/>
    </font>
    <font>
      <b/>
      <sz val="17"/>
      <name val="VNI-Helve"/>
      <family val="0"/>
    </font>
    <font>
      <b/>
      <sz val="11"/>
      <color indexed="56"/>
      <name val="VNI-Times"/>
      <family val="0"/>
    </font>
    <font>
      <b/>
      <sz val="12"/>
      <color indexed="8"/>
      <name val="VNI-Helve-Condense"/>
      <family val="0"/>
    </font>
    <font>
      <i/>
      <sz val="12"/>
      <name val="VNI-Helve-Condense"/>
      <family val="0"/>
    </font>
    <font>
      <sz val="8"/>
      <name val="Tahoma"/>
      <family val="0"/>
    </font>
    <font>
      <b/>
      <sz val="8"/>
      <name val="Tahoma"/>
      <family val="0"/>
    </font>
    <font>
      <sz val="12"/>
      <color indexed="8"/>
      <name val="VNI-Helve-Condense"/>
      <family val="0"/>
    </font>
    <font>
      <b/>
      <sz val="12"/>
      <color indexed="8"/>
      <name val="VNI-Helve"/>
      <family val="0"/>
    </font>
    <font>
      <b/>
      <u val="single"/>
      <sz val="12"/>
      <color indexed="12"/>
      <name val="VNI-Helve-Condense"/>
      <family val="0"/>
    </font>
    <font>
      <b/>
      <i/>
      <sz val="12"/>
      <color indexed="8"/>
      <name val="VNI-Helve-Condense"/>
      <family val="0"/>
    </font>
    <font>
      <sz val="10"/>
      <color indexed="12"/>
      <name val="VNI-Times"/>
      <family val="0"/>
    </font>
    <font>
      <sz val="14"/>
      <name val="VNI-Helve-Condense"/>
      <family val="0"/>
    </font>
    <font>
      <b/>
      <i/>
      <sz val="12"/>
      <name val="VNI-Helve-Condense"/>
      <family val="0"/>
    </font>
    <font>
      <b/>
      <i/>
      <sz val="12"/>
      <name val="VNI-Times"/>
      <family val="0"/>
    </font>
    <font>
      <b/>
      <sz val="17"/>
      <name val="VNI-Helve-Condense"/>
      <family val="0"/>
    </font>
    <font>
      <i/>
      <sz val="12"/>
      <color indexed="8"/>
      <name val="VNI-Helve-Condense"/>
      <family val="0"/>
    </font>
    <font>
      <i/>
      <sz val="12"/>
      <name val="VNI-Times"/>
      <family val="0"/>
    </font>
    <font>
      <b/>
      <sz val="10"/>
      <color indexed="56"/>
      <name val="VNI-Times"/>
      <family val="0"/>
    </font>
    <font>
      <b/>
      <sz val="9"/>
      <name val="VNI-Helve-Condense"/>
      <family val="0"/>
    </font>
    <font>
      <b/>
      <u val="single"/>
      <sz val="10"/>
      <color indexed="8"/>
      <name val="VNI-Helve"/>
      <family val="0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0"/>
      <color indexed="56"/>
      <name val="VNI-Helve-Condense"/>
      <family val="0"/>
    </font>
    <font>
      <b/>
      <sz val="10"/>
      <color indexed="14"/>
      <name val="VNI-Helve-Condense"/>
      <family val="0"/>
    </font>
    <font>
      <sz val="9"/>
      <color indexed="14"/>
      <name val="VNI-Helve-Condense"/>
      <family val="0"/>
    </font>
    <font>
      <sz val="10"/>
      <color indexed="14"/>
      <name val="VNI-Helve-Condense"/>
      <family val="0"/>
    </font>
    <font>
      <b/>
      <sz val="9"/>
      <color indexed="14"/>
      <name val="VNI-Helve-Condense"/>
      <family val="0"/>
    </font>
    <font>
      <i/>
      <sz val="10"/>
      <color indexed="8"/>
      <name val="VNI-Helve-Condense"/>
      <family val="0"/>
    </font>
    <font>
      <b/>
      <sz val="9"/>
      <color indexed="8"/>
      <name val="VNI-Helve-Condense"/>
      <family val="0"/>
    </font>
    <font>
      <i/>
      <sz val="9"/>
      <color indexed="8"/>
      <name val="VNI-Helve-Condense"/>
      <family val="0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8"/>
      <name val="VNI-Helve-Condens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dashed"/>
      <right>
        <color indexed="63"/>
      </right>
      <top style="thin"/>
      <bottom style="hair"/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0" applyNumberFormat="0" applyBorder="0" applyAlignment="0" applyProtection="0"/>
    <xf numFmtId="0" fontId="97" fillId="27" borderId="1" applyNumberFormat="0" applyAlignment="0" applyProtection="0"/>
    <xf numFmtId="0" fontId="98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3" fontId="14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99" fillId="0" borderId="0" applyNumberFormat="0" applyFill="0" applyBorder="0" applyAlignment="0" applyProtection="0"/>
    <xf numFmtId="2" fontId="1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1" fillId="0" borderId="3" applyNumberFormat="0" applyFill="0" applyAlignment="0" applyProtection="0"/>
    <xf numFmtId="0" fontId="10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2" fillId="30" borderId="1" applyNumberFormat="0" applyAlignment="0" applyProtection="0"/>
    <xf numFmtId="0" fontId="103" fillId="0" borderId="4" applyNumberFormat="0" applyFill="0" applyAlignment="0" applyProtection="0"/>
    <xf numFmtId="0" fontId="104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0" fontId="105" fillId="27" borderId="6" applyNumberFormat="0" applyAlignment="0" applyProtection="0"/>
    <xf numFmtId="9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4" fillId="0" borderId="7" applyNumberFormat="0" applyFont="0" applyFill="0" applyAlignment="0" applyProtection="0"/>
    <xf numFmtId="0" fontId="107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14" fillId="0" borderId="0" applyFont="0" applyFill="0" applyBorder="0" applyAlignment="0" applyProtection="0"/>
    <xf numFmtId="0" fontId="21" fillId="0" borderId="0">
      <alignment/>
      <protection/>
    </xf>
    <xf numFmtId="17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4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0" fontId="23" fillId="0" borderId="0">
      <alignment/>
      <protection/>
    </xf>
    <xf numFmtId="0" fontId="14" fillId="0" borderId="0">
      <alignment/>
      <protection/>
    </xf>
  </cellStyleXfs>
  <cellXfs count="622">
    <xf numFmtId="0" fontId="0" fillId="0" borderId="0" xfId="0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8" xfId="0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1" fillId="0" borderId="9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3" fontId="12" fillId="0" borderId="0" xfId="0" applyNumberFormat="1" applyFont="1" applyAlignment="1">
      <alignment horizontal="centerContinuous"/>
    </xf>
    <xf numFmtId="0" fontId="12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2" fillId="0" borderId="13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Alignment="1">
      <alignment/>
    </xf>
    <xf numFmtId="3" fontId="12" fillId="0" borderId="10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0" fontId="14" fillId="0" borderId="0" xfId="15">
      <alignment/>
      <protection/>
    </xf>
    <xf numFmtId="0" fontId="0" fillId="0" borderId="0" xfId="0" applyAlignment="1" applyProtection="1">
      <alignment/>
      <protection hidden="1"/>
    </xf>
    <xf numFmtId="168" fontId="12" fillId="0" borderId="0" xfId="43" applyNumberFormat="1" applyFont="1" applyAlignment="1">
      <alignment/>
    </xf>
    <xf numFmtId="168" fontId="12" fillId="0" borderId="0" xfId="0" applyNumberFormat="1" applyFont="1" applyAlignment="1">
      <alignment/>
    </xf>
    <xf numFmtId="168" fontId="12" fillId="0" borderId="10" xfId="43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168" fontId="12" fillId="0" borderId="10" xfId="0" applyNumberFormat="1" applyFont="1" applyBorder="1" applyAlignment="1">
      <alignment/>
    </xf>
    <xf numFmtId="0" fontId="24" fillId="33" borderId="0" xfId="80" applyFont="1" applyFill="1">
      <alignment/>
      <protection/>
    </xf>
    <xf numFmtId="0" fontId="14" fillId="0" borderId="0" xfId="80">
      <alignment/>
      <protection/>
    </xf>
    <xf numFmtId="0" fontId="14" fillId="33" borderId="0" xfId="80" applyFill="1">
      <alignment/>
      <protection/>
    </xf>
    <xf numFmtId="0" fontId="14" fillId="34" borderId="14" xfId="80" applyFill="1" applyBorder="1">
      <alignment/>
      <protection/>
    </xf>
    <xf numFmtId="0" fontId="25" fillId="35" borderId="15" xfId="80" applyFont="1" applyFill="1" applyBorder="1" applyAlignment="1">
      <alignment horizontal="center"/>
      <protection/>
    </xf>
    <xf numFmtId="0" fontId="26" fillId="36" borderId="16" xfId="80" applyFont="1" applyFill="1" applyBorder="1" applyAlignment="1">
      <alignment horizontal="center"/>
      <protection/>
    </xf>
    <xf numFmtId="0" fontId="25" fillId="35" borderId="16" xfId="80" applyFont="1" applyFill="1" applyBorder="1" applyAlignment="1">
      <alignment horizontal="center"/>
      <protection/>
    </xf>
    <xf numFmtId="0" fontId="25" fillId="35" borderId="17" xfId="80" applyFont="1" applyFill="1" applyBorder="1" applyAlignment="1">
      <alignment horizontal="center"/>
      <protection/>
    </xf>
    <xf numFmtId="0" fontId="14" fillId="34" borderId="18" xfId="80" applyFill="1" applyBorder="1">
      <alignment/>
      <protection/>
    </xf>
    <xf numFmtId="0" fontId="14" fillId="34" borderId="19" xfId="80" applyFill="1" applyBorder="1">
      <alignment/>
      <protection/>
    </xf>
    <xf numFmtId="0" fontId="27" fillId="0" borderId="10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 horizontal="center"/>
    </xf>
    <xf numFmtId="3" fontId="30" fillId="0" borderId="18" xfId="0" applyNumberFormat="1" applyFont="1" applyBorder="1" applyAlignment="1">
      <alignment/>
    </xf>
    <xf numFmtId="3" fontId="27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0" fontId="32" fillId="0" borderId="12" xfId="0" applyFont="1" applyBorder="1" applyAlignment="1">
      <alignment horizontal="center"/>
    </xf>
    <xf numFmtId="3" fontId="32" fillId="0" borderId="12" xfId="0" applyNumberFormat="1" applyFont="1" applyBorder="1" applyAlignment="1">
      <alignment/>
    </xf>
    <xf numFmtId="0" fontId="28" fillId="0" borderId="0" xfId="0" applyFont="1" applyAlignment="1">
      <alignment horizontal="centerContinuous"/>
    </xf>
    <xf numFmtId="3" fontId="12" fillId="0" borderId="0" xfId="0" applyNumberFormat="1" applyFont="1" applyBorder="1" applyAlignment="1">
      <alignment/>
    </xf>
    <xf numFmtId="0" fontId="32" fillId="0" borderId="11" xfId="0" applyFont="1" applyBorder="1" applyAlignment="1">
      <alignment horizontal="center"/>
    </xf>
    <xf numFmtId="38" fontId="19" fillId="0" borderId="10" xfId="43" applyNumberFormat="1" applyFont="1" applyBorder="1" applyAlignment="1">
      <alignment/>
    </xf>
    <xf numFmtId="38" fontId="19" fillId="0" borderId="10" xfId="0" applyNumberFormat="1" applyFont="1" applyBorder="1" applyAlignment="1">
      <alignment/>
    </xf>
    <xf numFmtId="3" fontId="35" fillId="0" borderId="10" xfId="0" applyNumberFormat="1" applyFont="1" applyBorder="1" applyAlignment="1">
      <alignment/>
    </xf>
    <xf numFmtId="168" fontId="35" fillId="0" borderId="10" xfId="43" applyNumberFormat="1" applyFont="1" applyBorder="1" applyAlignment="1">
      <alignment/>
    </xf>
    <xf numFmtId="3" fontId="36" fillId="0" borderId="10" xfId="0" applyNumberFormat="1" applyFont="1" applyBorder="1" applyAlignment="1">
      <alignment/>
    </xf>
    <xf numFmtId="168" fontId="19" fillId="0" borderId="10" xfId="43" applyNumberFormat="1" applyFont="1" applyBorder="1" applyAlignment="1">
      <alignment/>
    </xf>
    <xf numFmtId="168" fontId="5" fillId="0" borderId="0" xfId="43" applyNumberFormat="1" applyFont="1" applyAlignment="1">
      <alignment/>
    </xf>
    <xf numFmtId="0" fontId="0" fillId="0" borderId="0" xfId="62" applyFont="1">
      <alignment/>
      <protection/>
    </xf>
    <xf numFmtId="0" fontId="1" fillId="0" borderId="0" xfId="62" applyFont="1" applyAlignment="1">
      <alignment horizontal="center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1" fillId="0" borderId="0" xfId="62" applyFont="1">
      <alignment/>
      <protection/>
    </xf>
    <xf numFmtId="168" fontId="0" fillId="0" borderId="20" xfId="43" applyNumberFormat="1" applyFont="1" applyBorder="1" applyAlignment="1">
      <alignment horizontal="left"/>
    </xf>
    <xf numFmtId="0" fontId="31" fillId="0" borderId="0" xfId="0" applyFont="1" applyAlignment="1">
      <alignment/>
    </xf>
    <xf numFmtId="0" fontId="38" fillId="0" borderId="0" xfId="0" applyFont="1" applyAlignment="1">
      <alignment/>
    </xf>
    <xf numFmtId="3" fontId="0" fillId="0" borderId="0" xfId="62" applyNumberFormat="1" applyFont="1" applyAlignment="1">
      <alignment horizontal="center"/>
      <protection/>
    </xf>
    <xf numFmtId="3" fontId="39" fillId="0" borderId="10" xfId="0" applyNumberFormat="1" applyFont="1" applyBorder="1" applyAlignment="1">
      <alignment/>
    </xf>
    <xf numFmtId="3" fontId="34" fillId="0" borderId="0" xfId="0" applyNumberFormat="1" applyFont="1" applyBorder="1" applyAlignment="1">
      <alignment/>
    </xf>
    <xf numFmtId="0" fontId="43" fillId="0" borderId="21" xfId="62" applyFont="1" applyBorder="1" applyAlignment="1">
      <alignment horizontal="left"/>
      <protection/>
    </xf>
    <xf numFmtId="3" fontId="1" fillId="0" borderId="0" xfId="62" applyNumberFormat="1" applyFont="1" applyAlignment="1">
      <alignment horizontal="center"/>
      <protection/>
    </xf>
    <xf numFmtId="0" fontId="0" fillId="0" borderId="0" xfId="62" applyFont="1" applyBorder="1">
      <alignment/>
      <protection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1" fillId="0" borderId="0" xfId="62" applyNumberFormat="1" applyFont="1" applyAlignment="1">
      <alignment horizontal="left"/>
      <protection/>
    </xf>
    <xf numFmtId="49" fontId="0" fillId="0" borderId="0" xfId="62" applyNumberFormat="1" applyFont="1" applyAlignment="1">
      <alignment horizontal="left"/>
      <protection/>
    </xf>
    <xf numFmtId="49" fontId="0" fillId="0" borderId="0" xfId="62" applyNumberFormat="1" applyFont="1">
      <alignment/>
      <protection/>
    </xf>
    <xf numFmtId="49" fontId="0" fillId="0" borderId="0" xfId="62" applyNumberFormat="1" applyFont="1" quotePrefix="1">
      <alignment/>
      <protection/>
    </xf>
    <xf numFmtId="49" fontId="0" fillId="0" borderId="0" xfId="62" applyNumberFormat="1" applyFont="1" applyAlignment="1">
      <alignment horizontal="center"/>
      <protection/>
    </xf>
    <xf numFmtId="49" fontId="0" fillId="0" borderId="0" xfId="62" applyNumberFormat="1" applyFont="1" applyAlignment="1" quotePrefix="1">
      <alignment horizontal="left"/>
      <protection/>
    </xf>
    <xf numFmtId="49" fontId="0" fillId="0" borderId="0" xfId="62" applyNumberFormat="1" applyFont="1" applyAlignment="1" quotePrefix="1">
      <alignment/>
      <protection/>
    </xf>
    <xf numFmtId="49" fontId="0" fillId="0" borderId="0" xfId="62" applyNumberFormat="1" applyFont="1" applyAlignment="1">
      <alignment/>
      <protection/>
    </xf>
    <xf numFmtId="49" fontId="41" fillId="0" borderId="0" xfId="62" applyNumberFormat="1" applyFont="1" applyAlignment="1">
      <alignment/>
      <protection/>
    </xf>
    <xf numFmtId="49" fontId="41" fillId="0" borderId="0" xfId="62" applyNumberFormat="1" applyFont="1">
      <alignment/>
      <protection/>
    </xf>
    <xf numFmtId="49" fontId="41" fillId="0" borderId="0" xfId="62" applyNumberFormat="1" applyFont="1" applyAlignment="1">
      <alignment horizontal="left"/>
      <protection/>
    </xf>
    <xf numFmtId="49" fontId="1" fillId="0" borderId="0" xfId="62" applyNumberFormat="1" applyFont="1">
      <alignment/>
      <protection/>
    </xf>
    <xf numFmtId="49" fontId="0" fillId="0" borderId="0" xfId="0" applyNumberFormat="1" applyFont="1" applyBorder="1" applyAlignment="1">
      <alignment/>
    </xf>
    <xf numFmtId="49" fontId="38" fillId="0" borderId="0" xfId="0" applyNumberFormat="1" applyFont="1" applyFill="1" applyBorder="1" applyAlignment="1">
      <alignment horizontal="left"/>
    </xf>
    <xf numFmtId="49" fontId="0" fillId="0" borderId="0" xfId="62" applyNumberFormat="1" applyFont="1" applyBorder="1">
      <alignment/>
      <protection/>
    </xf>
    <xf numFmtId="0" fontId="0" fillId="0" borderId="0" xfId="0" applyFont="1" applyAlignment="1">
      <alignment/>
    </xf>
    <xf numFmtId="168" fontId="0" fillId="0" borderId="22" xfId="43" applyNumberFormat="1" applyFont="1" applyBorder="1" applyAlignment="1">
      <alignment horizontal="center" vertical="center"/>
    </xf>
    <xf numFmtId="0" fontId="1" fillId="0" borderId="0" xfId="62" applyFont="1" applyAlignment="1">
      <alignment/>
      <protection/>
    </xf>
    <xf numFmtId="3" fontId="0" fillId="0" borderId="22" xfId="43" applyNumberFormat="1" applyFont="1" applyBorder="1" applyAlignment="1">
      <alignment horizontal="center" vertical="center"/>
    </xf>
    <xf numFmtId="3" fontId="0" fillId="0" borderId="22" xfId="43" applyNumberFormat="1" applyFont="1" applyBorder="1" applyAlignment="1">
      <alignment horizontal="right" vertical="center"/>
    </xf>
    <xf numFmtId="3" fontId="0" fillId="0" borderId="20" xfId="43" applyNumberFormat="1" applyFont="1" applyBorder="1" applyAlignment="1">
      <alignment horizontal="right"/>
    </xf>
    <xf numFmtId="3" fontId="0" fillId="0" borderId="22" xfId="43" applyNumberFormat="1" applyFont="1" applyBorder="1" applyAlignment="1">
      <alignment/>
    </xf>
    <xf numFmtId="0" fontId="1" fillId="0" borderId="20" xfId="62" applyFont="1" applyBorder="1" applyAlignment="1">
      <alignment horizontal="left"/>
      <protection/>
    </xf>
    <xf numFmtId="0" fontId="1" fillId="0" borderId="23" xfId="62" applyFont="1" applyBorder="1" applyAlignment="1">
      <alignment horizontal="left"/>
      <protection/>
    </xf>
    <xf numFmtId="0" fontId="1" fillId="0" borderId="24" xfId="62" applyFont="1" applyBorder="1" applyAlignment="1">
      <alignment horizontal="left"/>
      <protection/>
    </xf>
    <xf numFmtId="0" fontId="1" fillId="0" borderId="25" xfId="62" applyFont="1" applyBorder="1" applyAlignment="1">
      <alignment horizontal="left"/>
      <protection/>
    </xf>
    <xf numFmtId="0" fontId="0" fillId="0" borderId="24" xfId="62" applyFont="1" applyBorder="1" applyAlignment="1">
      <alignment horizontal="left"/>
      <protection/>
    </xf>
    <xf numFmtId="0" fontId="0" fillId="0" borderId="25" xfId="62" applyFont="1" applyBorder="1" applyAlignment="1">
      <alignment horizontal="left"/>
      <protection/>
    </xf>
    <xf numFmtId="0" fontId="0" fillId="0" borderId="23" xfId="62" applyFont="1" applyBorder="1" applyAlignment="1" quotePrefix="1">
      <alignment horizontal="left"/>
      <protection/>
    </xf>
    <xf numFmtId="0" fontId="0" fillId="0" borderId="24" xfId="62" applyFont="1" applyBorder="1" applyAlignment="1" quotePrefix="1">
      <alignment horizontal="left"/>
      <protection/>
    </xf>
    <xf numFmtId="0" fontId="0" fillId="0" borderId="25" xfId="62" applyFont="1" applyBorder="1" applyAlignment="1" quotePrefix="1">
      <alignment horizontal="left"/>
      <protection/>
    </xf>
    <xf numFmtId="0" fontId="1" fillId="0" borderId="26" xfId="62" applyFont="1" applyBorder="1" applyAlignment="1">
      <alignment horizontal="left"/>
      <protection/>
    </xf>
    <xf numFmtId="0" fontId="1" fillId="0" borderId="27" xfId="62" applyFont="1" applyBorder="1" applyAlignment="1">
      <alignment horizontal="left"/>
      <protection/>
    </xf>
    <xf numFmtId="0" fontId="1" fillId="0" borderId="0" xfId="62" applyFont="1" applyBorder="1">
      <alignment/>
      <protection/>
    </xf>
    <xf numFmtId="3" fontId="1" fillId="0" borderId="20" xfId="43" applyNumberFormat="1" applyFont="1" applyBorder="1" applyAlignment="1">
      <alignment horizontal="right"/>
    </xf>
    <xf numFmtId="0" fontId="43" fillId="0" borderId="23" xfId="62" applyFont="1" applyBorder="1" applyAlignment="1">
      <alignment horizontal="left"/>
      <protection/>
    </xf>
    <xf numFmtId="3" fontId="1" fillId="0" borderId="20" xfId="43" applyNumberFormat="1" applyFont="1" applyBorder="1" applyAlignment="1">
      <alignment horizontal="right" vertical="center"/>
    </xf>
    <xf numFmtId="0" fontId="1" fillId="0" borderId="23" xfId="62" applyFont="1" applyBorder="1" applyAlignment="1" quotePrefix="1">
      <alignment horizontal="left"/>
      <protection/>
    </xf>
    <xf numFmtId="0" fontId="1" fillId="0" borderId="24" xfId="62" applyFont="1" applyBorder="1" applyAlignment="1" quotePrefix="1">
      <alignment horizontal="left"/>
      <protection/>
    </xf>
    <xf numFmtId="0" fontId="1" fillId="0" borderId="25" xfId="62" applyFont="1" applyBorder="1" applyAlignment="1" quotePrefix="1">
      <alignment horizontal="left"/>
      <protection/>
    </xf>
    <xf numFmtId="0" fontId="1" fillId="0" borderId="28" xfId="62" applyFont="1" applyBorder="1" applyAlignment="1" quotePrefix="1">
      <alignment horizontal="left"/>
      <protection/>
    </xf>
    <xf numFmtId="0" fontId="1" fillId="0" borderId="29" xfId="62" applyFont="1" applyBorder="1" applyAlignment="1" quotePrefix="1">
      <alignment horizontal="left"/>
      <protection/>
    </xf>
    <xf numFmtId="0" fontId="1" fillId="0" borderId="30" xfId="62" applyFont="1" applyBorder="1" applyAlignment="1" quotePrefix="1">
      <alignment horizontal="left"/>
      <protection/>
    </xf>
    <xf numFmtId="3" fontId="1" fillId="0" borderId="31" xfId="43" applyNumberFormat="1" applyFont="1" applyBorder="1" applyAlignment="1">
      <alignment horizontal="right"/>
    </xf>
    <xf numFmtId="0" fontId="1" fillId="0" borderId="26" xfId="62" applyFont="1" applyBorder="1">
      <alignment/>
      <protection/>
    </xf>
    <xf numFmtId="0" fontId="1" fillId="0" borderId="27" xfId="62" applyFont="1" applyBorder="1">
      <alignment/>
      <protection/>
    </xf>
    <xf numFmtId="3" fontId="0" fillId="0" borderId="25" xfId="62" applyNumberFormat="1" applyFont="1" applyBorder="1" applyAlignment="1">
      <alignment horizontal="right"/>
      <protection/>
    </xf>
    <xf numFmtId="3" fontId="0" fillId="0" borderId="20" xfId="62" applyNumberFormat="1" applyFont="1" applyBorder="1" applyAlignment="1">
      <alignment horizontal="right"/>
      <protection/>
    </xf>
    <xf numFmtId="3" fontId="1" fillId="0" borderId="27" xfId="62" applyNumberFormat="1" applyFont="1" applyBorder="1" applyAlignment="1">
      <alignment horizontal="right"/>
      <protection/>
    </xf>
    <xf numFmtId="3" fontId="1" fillId="0" borderId="22" xfId="62" applyNumberFormat="1" applyFont="1" applyBorder="1" applyAlignment="1">
      <alignment horizontal="right"/>
      <protection/>
    </xf>
    <xf numFmtId="3" fontId="1" fillId="0" borderId="25" xfId="62" applyNumberFormat="1" applyFont="1" applyBorder="1" applyAlignment="1">
      <alignment horizontal="right"/>
      <protection/>
    </xf>
    <xf numFmtId="3" fontId="1" fillId="0" borderId="20" xfId="62" applyNumberFormat="1" applyFont="1" applyBorder="1" applyAlignment="1">
      <alignment horizontal="right"/>
      <protection/>
    </xf>
    <xf numFmtId="0" fontId="1" fillId="0" borderId="24" xfId="62" applyFont="1" applyBorder="1">
      <alignment/>
      <protection/>
    </xf>
    <xf numFmtId="0" fontId="1" fillId="0" borderId="25" xfId="62" applyFont="1" applyBorder="1">
      <alignment/>
      <protection/>
    </xf>
    <xf numFmtId="3" fontId="1" fillId="0" borderId="30" xfId="62" applyNumberFormat="1" applyFont="1" applyBorder="1" applyAlignment="1">
      <alignment horizontal="right"/>
      <protection/>
    </xf>
    <xf numFmtId="0" fontId="43" fillId="0" borderId="23" xfId="62" applyFont="1" applyBorder="1" applyAlignment="1">
      <alignment vertical="top"/>
      <protection/>
    </xf>
    <xf numFmtId="0" fontId="43" fillId="0" borderId="32" xfId="62" applyFont="1" applyBorder="1" applyAlignment="1">
      <alignment vertical="top"/>
      <protection/>
    </xf>
    <xf numFmtId="0" fontId="32" fillId="0" borderId="0" xfId="62" applyFont="1" applyAlignment="1">
      <alignment horizontal="center"/>
      <protection/>
    </xf>
    <xf numFmtId="0" fontId="0" fillId="0" borderId="11" xfId="62" applyFont="1" applyBorder="1" applyAlignment="1">
      <alignment horizontal="center" vertical="center" wrapText="1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0" xfId="62" applyFont="1" applyAlignment="1">
      <alignment vertical="top"/>
      <protection/>
    </xf>
    <xf numFmtId="0" fontId="0" fillId="0" borderId="33" xfId="62" applyFont="1" applyBorder="1">
      <alignment/>
      <protection/>
    </xf>
    <xf numFmtId="0" fontId="0" fillId="0" borderId="12" xfId="62" applyFont="1" applyBorder="1" applyAlignment="1">
      <alignment horizontal="center" vertical="center" wrapText="1"/>
      <protection/>
    </xf>
    <xf numFmtId="0" fontId="0" fillId="0" borderId="0" xfId="62" applyFont="1">
      <alignment/>
      <protection/>
    </xf>
    <xf numFmtId="0" fontId="43" fillId="0" borderId="20" xfId="62" applyFont="1" applyBorder="1" applyAlignment="1">
      <alignment horizontal="left"/>
      <protection/>
    </xf>
    <xf numFmtId="0" fontId="5" fillId="0" borderId="0" xfId="62" applyFont="1" applyBorder="1">
      <alignment/>
      <protection/>
    </xf>
    <xf numFmtId="177" fontId="5" fillId="0" borderId="0" xfId="62" applyNumberFormat="1" applyFont="1" applyBorder="1">
      <alignment/>
      <protection/>
    </xf>
    <xf numFmtId="0" fontId="44" fillId="0" borderId="0" xfId="0" applyFont="1" applyFill="1" applyBorder="1" applyAlignment="1">
      <alignment horizontal="left"/>
    </xf>
    <xf numFmtId="3" fontId="44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68" fontId="0" fillId="0" borderId="0" xfId="43" applyNumberFormat="1" applyFont="1" applyAlignment="1">
      <alignment horizontal="center"/>
    </xf>
    <xf numFmtId="0" fontId="5" fillId="0" borderId="0" xfId="62" applyFont="1" applyBorder="1" applyAlignment="1">
      <alignment horizontal="center"/>
      <protection/>
    </xf>
    <xf numFmtId="0" fontId="5" fillId="0" borderId="0" xfId="62" applyFont="1" applyAlignment="1">
      <alignment horizontal="center"/>
      <protection/>
    </xf>
    <xf numFmtId="0" fontId="0" fillId="0" borderId="34" xfId="62" applyFont="1" applyBorder="1">
      <alignment/>
      <protection/>
    </xf>
    <xf numFmtId="0" fontId="0" fillId="0" borderId="35" xfId="62" applyFont="1" applyBorder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62" applyNumberFormat="1" applyFont="1" quotePrefix="1">
      <alignment/>
      <protection/>
    </xf>
    <xf numFmtId="49" fontId="0" fillId="0" borderId="0" xfId="62" applyNumberFormat="1" applyFont="1">
      <alignment/>
      <protection/>
    </xf>
    <xf numFmtId="49" fontId="0" fillId="0" borderId="0" xfId="0" applyNumberFormat="1" applyFont="1" applyAlignment="1">
      <alignment/>
    </xf>
    <xf numFmtId="0" fontId="45" fillId="0" borderId="0" xfId="0" applyFont="1" applyAlignment="1">
      <alignment/>
    </xf>
    <xf numFmtId="0" fontId="12" fillId="0" borderId="0" xfId="62" applyFont="1">
      <alignment/>
      <protection/>
    </xf>
    <xf numFmtId="0" fontId="12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2" fillId="0" borderId="36" xfId="62" applyFont="1" applyBorder="1" applyAlignment="1">
      <alignment horizontal="center" vertical="center"/>
      <protection/>
    </xf>
    <xf numFmtId="168" fontId="12" fillId="0" borderId="11" xfId="43" applyNumberFormat="1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5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1" fillId="0" borderId="3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168" fontId="0" fillId="0" borderId="11" xfId="43" applyNumberFormat="1" applyFont="1" applyBorder="1" applyAlignment="1">
      <alignment horizontal="left"/>
    </xf>
    <xf numFmtId="168" fontId="1" fillId="0" borderId="20" xfId="43" applyNumberFormat="1" applyFont="1" applyBorder="1" applyAlignment="1">
      <alignment horizontal="center" vertical="center"/>
    </xf>
    <xf numFmtId="168" fontId="1" fillId="0" borderId="31" xfId="43" applyNumberFormat="1" applyFont="1" applyBorder="1" applyAlignment="1">
      <alignment horizontal="center" vertical="center"/>
    </xf>
    <xf numFmtId="0" fontId="0" fillId="0" borderId="11" xfId="62" applyFont="1" applyFill="1" applyBorder="1" applyAlignment="1">
      <alignment horizontal="center" vertical="center" wrapText="1"/>
      <protection/>
    </xf>
    <xf numFmtId="0" fontId="2" fillId="0" borderId="11" xfId="62" applyFont="1" applyBorder="1" applyAlignment="1">
      <alignment horizontal="center" vertical="center"/>
      <protection/>
    </xf>
    <xf numFmtId="168" fontId="0" fillId="0" borderId="20" xfId="43" applyNumberFormat="1" applyFont="1" applyBorder="1" applyAlignment="1">
      <alignment horizontal="center" vertical="center"/>
    </xf>
    <xf numFmtId="0" fontId="0" fillId="0" borderId="41" xfId="62" applyFont="1" applyBorder="1" applyAlignment="1">
      <alignment horizontal="center" vertical="center" wrapText="1"/>
      <protection/>
    </xf>
    <xf numFmtId="0" fontId="0" fillId="0" borderId="42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left" vertical="center" wrapText="1"/>
      <protection/>
    </xf>
    <xf numFmtId="0" fontId="0" fillId="0" borderId="0" xfId="62" applyFont="1" quotePrefix="1">
      <alignment/>
      <protection/>
    </xf>
    <xf numFmtId="49" fontId="1" fillId="0" borderId="11" xfId="62" applyNumberFormat="1" applyFont="1" applyBorder="1" applyAlignment="1">
      <alignment horizontal="center"/>
      <protection/>
    </xf>
    <xf numFmtId="49" fontId="0" fillId="0" borderId="22" xfId="62" applyNumberFormat="1" applyFont="1" applyBorder="1" applyAlignment="1" quotePrefix="1">
      <alignment horizontal="center" vertical="center" wrapText="1"/>
      <protection/>
    </xf>
    <xf numFmtId="49" fontId="0" fillId="0" borderId="20" xfId="62" applyNumberFormat="1" applyFont="1" applyBorder="1" applyAlignment="1" quotePrefix="1">
      <alignment horizontal="center" vertical="center" wrapText="1"/>
      <protection/>
    </xf>
    <xf numFmtId="49" fontId="1" fillId="0" borderId="20" xfId="62" applyNumberFormat="1" applyFont="1" applyBorder="1" applyAlignment="1">
      <alignment horizontal="left" vertical="center" wrapText="1"/>
      <protection/>
    </xf>
    <xf numFmtId="49" fontId="0" fillId="0" borderId="20" xfId="62" applyNumberFormat="1" applyFont="1" applyBorder="1" applyAlignment="1">
      <alignment horizontal="center" vertical="center" wrapText="1"/>
      <protection/>
    </xf>
    <xf numFmtId="49" fontId="1" fillId="0" borderId="31" xfId="62" applyNumberFormat="1" applyFont="1" applyBorder="1" applyAlignment="1">
      <alignment horizontal="center" vertical="center" wrapText="1"/>
      <protection/>
    </xf>
    <xf numFmtId="0" fontId="0" fillId="0" borderId="0" xfId="62" applyFont="1" applyFill="1" applyBorder="1" applyAlignment="1">
      <alignment horizontal="left"/>
      <protection/>
    </xf>
    <xf numFmtId="0" fontId="0" fillId="0" borderId="0" xfId="62" applyFont="1" applyAlignment="1">
      <alignment horizontal="left"/>
      <protection/>
    </xf>
    <xf numFmtId="0" fontId="0" fillId="0" borderId="0" xfId="0" applyFont="1" applyAlignment="1">
      <alignment horizontal="left"/>
    </xf>
    <xf numFmtId="0" fontId="1" fillId="0" borderId="0" xfId="62" applyFont="1" applyFill="1" applyBorder="1" applyAlignment="1">
      <alignment horizontal="left"/>
      <protection/>
    </xf>
    <xf numFmtId="3" fontId="0" fillId="0" borderId="0" xfId="62" applyNumberFormat="1" applyFont="1" applyAlignment="1">
      <alignment horizontal="left"/>
      <protection/>
    </xf>
    <xf numFmtId="3" fontId="0" fillId="0" borderId="0" xfId="62" applyNumberFormat="1" applyFont="1">
      <alignment/>
      <protection/>
    </xf>
    <xf numFmtId="0" fontId="47" fillId="0" borderId="0" xfId="62" applyFont="1">
      <alignment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 indent="2"/>
    </xf>
    <xf numFmtId="49" fontId="1" fillId="0" borderId="0" xfId="0" applyNumberFormat="1" applyFont="1" applyBorder="1" applyAlignment="1">
      <alignment horizontal="center" vertical="top" wrapText="1"/>
    </xf>
    <xf numFmtId="0" fontId="50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3" fontId="1" fillId="0" borderId="12" xfId="0" applyNumberFormat="1" applyFont="1" applyBorder="1" applyAlignment="1">
      <alignment/>
    </xf>
    <xf numFmtId="3" fontId="35" fillId="0" borderId="10" xfId="43" applyNumberFormat="1" applyFont="1" applyBorder="1" applyAlignment="1">
      <alignment/>
    </xf>
    <xf numFmtId="3" fontId="12" fillId="0" borderId="10" xfId="43" applyNumberFormat="1" applyFont="1" applyBorder="1" applyAlignment="1">
      <alignment/>
    </xf>
    <xf numFmtId="0" fontId="48" fillId="0" borderId="0" xfId="0" applyFont="1" applyAlignment="1">
      <alignment horizontal="left" vertical="top"/>
    </xf>
    <xf numFmtId="3" fontId="52" fillId="0" borderId="0" xfId="0" applyNumberFormat="1" applyFont="1" applyBorder="1" applyAlignment="1">
      <alignment/>
    </xf>
    <xf numFmtId="49" fontId="1" fillId="0" borderId="0" xfId="62" applyNumberFormat="1" applyFont="1" applyAlignment="1">
      <alignment horizontal="center"/>
      <protection/>
    </xf>
    <xf numFmtId="0" fontId="4" fillId="0" borderId="43" xfId="0" applyFont="1" applyBorder="1" applyAlignment="1">
      <alignment/>
    </xf>
    <xf numFmtId="3" fontId="4" fillId="0" borderId="13" xfId="0" applyNumberFormat="1" applyFont="1" applyBorder="1" applyAlignment="1">
      <alignment/>
    </xf>
    <xf numFmtId="3" fontId="10" fillId="0" borderId="13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168" fontId="1" fillId="0" borderId="11" xfId="43" applyNumberFormat="1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top" wrapText="1"/>
    </xf>
    <xf numFmtId="0" fontId="1" fillId="0" borderId="4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41" fillId="0" borderId="44" xfId="0" applyFont="1" applyBorder="1" applyAlignment="1">
      <alignment horizontal="center" vertical="top" wrapText="1"/>
    </xf>
    <xf numFmtId="49" fontId="41" fillId="0" borderId="8" xfId="43" applyNumberFormat="1" applyFont="1" applyBorder="1" applyAlignment="1">
      <alignment horizontal="center" vertical="top" wrapText="1"/>
    </xf>
    <xf numFmtId="49" fontId="0" fillId="0" borderId="20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168" fontId="0" fillId="0" borderId="0" xfId="43" applyNumberFormat="1" applyFont="1" applyAlignment="1">
      <alignment/>
    </xf>
    <xf numFmtId="168" fontId="0" fillId="0" borderId="0" xfId="43" applyNumberFormat="1" applyFont="1" applyBorder="1" applyAlignment="1">
      <alignment/>
    </xf>
    <xf numFmtId="168" fontId="0" fillId="0" borderId="0" xfId="0" applyNumberFormat="1" applyFont="1" applyAlignment="1">
      <alignment/>
    </xf>
    <xf numFmtId="168" fontId="0" fillId="0" borderId="0" xfId="43" applyNumberFormat="1" applyFont="1" applyAlignment="1">
      <alignment/>
    </xf>
    <xf numFmtId="168" fontId="1" fillId="0" borderId="11" xfId="43" applyNumberFormat="1" applyFont="1" applyBorder="1" applyAlignment="1">
      <alignment horizontal="left"/>
    </xf>
    <xf numFmtId="168" fontId="1" fillId="0" borderId="20" xfId="43" applyNumberFormat="1" applyFont="1" applyBorder="1" applyAlignment="1">
      <alignment horizontal="left" vertical="center"/>
    </xf>
    <xf numFmtId="168" fontId="1" fillId="0" borderId="9" xfId="43" applyNumberFormat="1" applyFont="1" applyBorder="1" applyAlignment="1">
      <alignment horizontal="left" vertical="center"/>
    </xf>
    <xf numFmtId="3" fontId="0" fillId="0" borderId="0" xfId="62" applyNumberFormat="1" applyFont="1" applyAlignment="1">
      <alignment horizontal="right"/>
      <protection/>
    </xf>
    <xf numFmtId="168" fontId="0" fillId="0" borderId="0" xfId="43" applyNumberFormat="1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1" fillId="0" borderId="0" xfId="62" applyNumberFormat="1" applyFont="1" applyAlignment="1">
      <alignment horizontal="right"/>
      <protection/>
    </xf>
    <xf numFmtId="3" fontId="0" fillId="0" borderId="0" xfId="62" applyNumberFormat="1" applyFont="1" applyAlignment="1">
      <alignment horizontal="right"/>
      <protection/>
    </xf>
    <xf numFmtId="168" fontId="0" fillId="0" borderId="0" xfId="62" applyNumberFormat="1" applyFont="1">
      <alignment/>
      <protection/>
    </xf>
    <xf numFmtId="3" fontId="42" fillId="0" borderId="0" xfId="62" applyNumberFormat="1" applyFont="1" applyAlignment="1">
      <alignment horizontal="right"/>
      <protection/>
    </xf>
    <xf numFmtId="0" fontId="42" fillId="0" borderId="0" xfId="62" applyFont="1" applyAlignment="1">
      <alignment horizontal="right"/>
      <protection/>
    </xf>
    <xf numFmtId="0" fontId="41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62" applyFont="1" applyAlignment="1">
      <alignment horizontal="right"/>
      <protection/>
    </xf>
    <xf numFmtId="3" fontId="54" fillId="0" borderId="13" xfId="0" applyNumberFormat="1" applyFont="1" applyBorder="1" applyAlignment="1">
      <alignment/>
    </xf>
    <xf numFmtId="0" fontId="54" fillId="0" borderId="43" xfId="0" applyFont="1" applyBorder="1" applyAlignment="1">
      <alignment/>
    </xf>
    <xf numFmtId="168" fontId="1" fillId="0" borderId="0" xfId="43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11" fillId="0" borderId="11" xfId="0" applyNumberFormat="1" applyFont="1" applyBorder="1" applyAlignment="1">
      <alignment horizontal="center"/>
    </xf>
    <xf numFmtId="38" fontId="0" fillId="0" borderId="0" xfId="0" applyNumberFormat="1" applyFont="1" applyAlignment="1">
      <alignment horizontal="center"/>
    </xf>
    <xf numFmtId="3" fontId="46" fillId="0" borderId="18" xfId="0" applyNumberFormat="1" applyFont="1" applyBorder="1" applyAlignment="1">
      <alignment/>
    </xf>
    <xf numFmtId="38" fontId="12" fillId="0" borderId="10" xfId="0" applyNumberFormat="1" applyFont="1" applyBorder="1" applyAlignment="1">
      <alignment/>
    </xf>
    <xf numFmtId="3" fontId="46" fillId="0" borderId="10" xfId="0" applyNumberFormat="1" applyFont="1" applyBorder="1" applyAlignment="1">
      <alignment/>
    </xf>
    <xf numFmtId="38" fontId="12" fillId="0" borderId="10" xfId="43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8" fontId="35" fillId="0" borderId="10" xfId="43" applyNumberFormat="1" applyFont="1" applyBorder="1" applyAlignment="1">
      <alignment/>
    </xf>
    <xf numFmtId="38" fontId="35" fillId="0" borderId="10" xfId="0" applyNumberFormat="1" applyFont="1" applyBorder="1" applyAlignment="1">
      <alignment/>
    </xf>
    <xf numFmtId="3" fontId="35" fillId="0" borderId="13" xfId="0" applyNumberFormat="1" applyFont="1" applyBorder="1" applyAlignment="1">
      <alignment/>
    </xf>
    <xf numFmtId="168" fontId="0" fillId="0" borderId="0" xfId="0" applyNumberFormat="1" applyFont="1" applyAlignment="1">
      <alignment horizontal="center"/>
    </xf>
    <xf numFmtId="168" fontId="10" fillId="0" borderId="0" xfId="43" applyNumberFormat="1" applyFont="1" applyAlignment="1">
      <alignment/>
    </xf>
    <xf numFmtId="10" fontId="10" fillId="0" borderId="0" xfId="65" applyNumberFormat="1" applyFont="1" applyAlignment="1">
      <alignment/>
    </xf>
    <xf numFmtId="3" fontId="57" fillId="0" borderId="20" xfId="0" applyNumberFormat="1" applyFont="1" applyBorder="1" applyAlignment="1">
      <alignment/>
    </xf>
    <xf numFmtId="0" fontId="57" fillId="0" borderId="20" xfId="0" applyFont="1" applyBorder="1" applyAlignment="1">
      <alignment/>
    </xf>
    <xf numFmtId="3" fontId="7" fillId="0" borderId="0" xfId="0" applyNumberFormat="1" applyFont="1" applyAlignment="1">
      <alignment/>
    </xf>
    <xf numFmtId="3" fontId="61" fillId="0" borderId="20" xfId="43" applyNumberFormat="1" applyFont="1" applyBorder="1" applyAlignment="1">
      <alignment horizontal="right"/>
    </xf>
    <xf numFmtId="3" fontId="19" fillId="0" borderId="20" xfId="43" applyNumberFormat="1" applyFont="1" applyBorder="1" applyAlignment="1">
      <alignment horizontal="right"/>
    </xf>
    <xf numFmtId="168" fontId="0" fillId="0" borderId="0" xfId="62" applyNumberFormat="1" applyFont="1" applyBorder="1" applyAlignment="1">
      <alignment horizontal="center" vertical="center"/>
      <protection/>
    </xf>
    <xf numFmtId="10" fontId="0" fillId="0" borderId="0" xfId="65" applyNumberFormat="1" applyFont="1" applyAlignment="1">
      <alignment/>
    </xf>
    <xf numFmtId="0" fontId="7" fillId="0" borderId="0" xfId="62">
      <alignment/>
      <protection/>
    </xf>
    <xf numFmtId="0" fontId="33" fillId="0" borderId="11" xfId="0" applyFont="1" applyBorder="1" applyAlignment="1">
      <alignment horizontal="center"/>
    </xf>
    <xf numFmtId="10" fontId="4" fillId="0" borderId="11" xfId="65" applyNumberFormat="1" applyFont="1" applyBorder="1" applyAlignment="1">
      <alignment horizontal="center"/>
    </xf>
    <xf numFmtId="0" fontId="58" fillId="0" borderId="22" xfId="0" applyFont="1" applyBorder="1" applyAlignment="1">
      <alignment/>
    </xf>
    <xf numFmtId="172" fontId="53" fillId="0" borderId="22" xfId="43" applyNumberFormat="1" applyFont="1" applyBorder="1" applyAlignment="1">
      <alignment horizontal="right"/>
    </xf>
    <xf numFmtId="172" fontId="53" fillId="0" borderId="38" xfId="43" applyNumberFormat="1" applyFont="1" applyBorder="1" applyAlignment="1">
      <alignment horizontal="right"/>
    </xf>
    <xf numFmtId="10" fontId="4" fillId="0" borderId="22" xfId="65" applyNumberFormat="1" applyFont="1" applyBorder="1" applyAlignment="1">
      <alignment/>
    </xf>
    <xf numFmtId="10" fontId="0" fillId="0" borderId="20" xfId="65" applyNumberFormat="1" applyFont="1" applyBorder="1" applyAlignment="1">
      <alignment/>
    </xf>
    <xf numFmtId="0" fontId="59" fillId="0" borderId="20" xfId="0" applyFont="1" applyBorder="1" applyAlignment="1">
      <alignment/>
    </xf>
    <xf numFmtId="3" fontId="59" fillId="0" borderId="20" xfId="43" applyNumberFormat="1" applyFont="1" applyBorder="1" applyAlignment="1">
      <alignment/>
    </xf>
    <xf numFmtId="10" fontId="4" fillId="0" borderId="20" xfId="65" applyNumberFormat="1" applyFont="1" applyBorder="1" applyAlignment="1">
      <alignment/>
    </xf>
    <xf numFmtId="172" fontId="57" fillId="0" borderId="20" xfId="43" applyNumberFormat="1" applyFont="1" applyBorder="1" applyAlignment="1">
      <alignment/>
    </xf>
    <xf numFmtId="0" fontId="60" fillId="0" borderId="20" xfId="0" applyFont="1" applyBorder="1" applyAlignment="1">
      <alignment horizontal="left"/>
    </xf>
    <xf numFmtId="0" fontId="60" fillId="0" borderId="20" xfId="0" applyFont="1" applyBorder="1" applyAlignment="1">
      <alignment/>
    </xf>
    <xf numFmtId="172" fontId="53" fillId="0" borderId="20" xfId="43" applyNumberFormat="1" applyFont="1" applyBorder="1" applyAlignment="1">
      <alignment/>
    </xf>
    <xf numFmtId="0" fontId="53" fillId="0" borderId="20" xfId="0" applyFont="1" applyBorder="1" applyAlignment="1">
      <alignment horizontal="right"/>
    </xf>
    <xf numFmtId="49" fontId="60" fillId="0" borderId="20" xfId="0" applyNumberFormat="1" applyFont="1" applyBorder="1" applyAlignment="1">
      <alignment/>
    </xf>
    <xf numFmtId="172" fontId="60" fillId="0" borderId="20" xfId="43" applyNumberFormat="1" applyFont="1" applyBorder="1" applyAlignment="1">
      <alignment/>
    </xf>
    <xf numFmtId="10" fontId="63" fillId="0" borderId="20" xfId="65" applyNumberFormat="1" applyFont="1" applyBorder="1" applyAlignment="1">
      <alignment/>
    </xf>
    <xf numFmtId="49" fontId="57" fillId="0" borderId="20" xfId="0" applyNumberFormat="1" applyFont="1" applyBorder="1" applyAlignment="1">
      <alignment/>
    </xf>
    <xf numFmtId="49" fontId="60" fillId="0" borderId="20" xfId="0" applyNumberFormat="1" applyFont="1" applyBorder="1" applyAlignment="1">
      <alignment horizontal="right"/>
    </xf>
    <xf numFmtId="0" fontId="63" fillId="0" borderId="0" xfId="0" applyFont="1" applyAlignment="1">
      <alignment/>
    </xf>
    <xf numFmtId="0" fontId="64" fillId="0" borderId="0" xfId="62" applyFont="1">
      <alignment/>
      <protection/>
    </xf>
    <xf numFmtId="49" fontId="53" fillId="0" borderId="31" xfId="0" applyNumberFormat="1" applyFont="1" applyBorder="1" applyAlignment="1">
      <alignment horizontal="right"/>
    </xf>
    <xf numFmtId="172" fontId="57" fillId="0" borderId="31" xfId="43" applyNumberFormat="1" applyFont="1" applyBorder="1" applyAlignment="1">
      <alignment/>
    </xf>
    <xf numFmtId="0" fontId="4" fillId="0" borderId="0" xfId="0" applyFont="1" applyAlignment="1">
      <alignment/>
    </xf>
    <xf numFmtId="172" fontId="4" fillId="0" borderId="0" xfId="43" applyNumberFormat="1" applyFont="1" applyAlignment="1">
      <alignment/>
    </xf>
    <xf numFmtId="10" fontId="4" fillId="0" borderId="0" xfId="65" applyNumberFormat="1" applyFont="1" applyAlignment="1">
      <alignment/>
    </xf>
    <xf numFmtId="0" fontId="57" fillId="0" borderId="0" xfId="0" applyFont="1" applyBorder="1" applyAlignment="1">
      <alignment/>
    </xf>
    <xf numFmtId="172" fontId="10" fillId="0" borderId="0" xfId="43" applyNumberFormat="1" applyFont="1" applyAlignment="1">
      <alignment/>
    </xf>
    <xf numFmtId="49" fontId="57" fillId="0" borderId="0" xfId="0" applyNumberFormat="1" applyFont="1" applyBorder="1" applyAlignment="1">
      <alignment/>
    </xf>
    <xf numFmtId="172" fontId="57" fillId="0" borderId="0" xfId="43" applyNumberFormat="1" applyFont="1" applyBorder="1" applyAlignment="1">
      <alignment/>
    </xf>
    <xf numFmtId="0" fontId="54" fillId="0" borderId="0" xfId="0" applyFont="1" applyAlignment="1">
      <alignment/>
    </xf>
    <xf numFmtId="172" fontId="54" fillId="0" borderId="0" xfId="43" applyNumberFormat="1" applyFont="1" applyAlignment="1">
      <alignment/>
    </xf>
    <xf numFmtId="10" fontId="7" fillId="0" borderId="0" xfId="65" applyNumberFormat="1" applyFont="1" applyAlignment="1">
      <alignment/>
    </xf>
    <xf numFmtId="3" fontId="1" fillId="0" borderId="31" xfId="43" applyNumberFormat="1" applyFont="1" applyBorder="1" applyAlignment="1">
      <alignment horizontal="right" vertical="center"/>
    </xf>
    <xf numFmtId="0" fontId="1" fillId="0" borderId="0" xfId="62" applyFont="1" applyBorder="1" applyAlignment="1" quotePrefix="1">
      <alignment horizontal="left"/>
      <protection/>
    </xf>
    <xf numFmtId="3" fontId="1" fillId="0" borderId="0" xfId="43" applyNumberFormat="1" applyFont="1" applyBorder="1" applyAlignment="1">
      <alignment horizontal="right"/>
    </xf>
    <xf numFmtId="3" fontId="0" fillId="0" borderId="20" xfId="43" applyNumberFormat="1" applyFont="1" applyBorder="1" applyAlignment="1">
      <alignment horizontal="right" vertical="center"/>
    </xf>
    <xf numFmtId="3" fontId="61" fillId="0" borderId="25" xfId="62" applyNumberFormat="1" applyFont="1" applyBorder="1" applyAlignment="1">
      <alignment horizontal="right"/>
      <protection/>
    </xf>
    <xf numFmtId="3" fontId="19" fillId="0" borderId="25" xfId="62" applyNumberFormat="1" applyFont="1" applyBorder="1" applyAlignment="1">
      <alignment horizontal="right"/>
      <protection/>
    </xf>
    <xf numFmtId="168" fontId="0" fillId="0" borderId="0" xfId="43" applyNumberFormat="1" applyFont="1" applyAlignment="1">
      <alignment/>
    </xf>
    <xf numFmtId="3" fontId="0" fillId="0" borderId="0" xfId="0" applyNumberFormat="1" applyAlignment="1">
      <alignment/>
    </xf>
    <xf numFmtId="3" fontId="34" fillId="0" borderId="20" xfId="43" applyNumberFormat="1" applyFont="1" applyBorder="1" applyAlignment="1">
      <alignment horizontal="right"/>
    </xf>
    <xf numFmtId="3" fontId="38" fillId="0" borderId="20" xfId="43" applyNumberFormat="1" applyFont="1" applyBorder="1" applyAlignment="1">
      <alignment horizontal="right"/>
    </xf>
    <xf numFmtId="0" fontId="43" fillId="0" borderId="0" xfId="0" applyFont="1" applyAlignment="1">
      <alignment horizontal="left" vertical="top"/>
    </xf>
    <xf numFmtId="49" fontId="66" fillId="0" borderId="20" xfId="0" applyNumberFormat="1" applyFont="1" applyBorder="1" applyAlignment="1">
      <alignment/>
    </xf>
    <xf numFmtId="49" fontId="57" fillId="0" borderId="31" xfId="0" applyNumberFormat="1" applyFont="1" applyBorder="1" applyAlignment="1">
      <alignment/>
    </xf>
    <xf numFmtId="172" fontId="10" fillId="0" borderId="20" xfId="43" applyNumberFormat="1" applyFont="1" applyBorder="1" applyAlignment="1">
      <alignment/>
    </xf>
    <xf numFmtId="10" fontId="10" fillId="0" borderId="20" xfId="65" applyNumberFormat="1" applyFont="1" applyBorder="1" applyAlignment="1">
      <alignment/>
    </xf>
    <xf numFmtId="10" fontId="10" fillId="0" borderId="31" xfId="65" applyNumberFormat="1" applyFont="1" applyBorder="1" applyAlignment="1">
      <alignment/>
    </xf>
    <xf numFmtId="10" fontId="1" fillId="0" borderId="20" xfId="65" applyNumberFormat="1" applyFont="1" applyBorder="1" applyAlignment="1">
      <alignment/>
    </xf>
    <xf numFmtId="0" fontId="7" fillId="0" borderId="0" xfId="62" applyFont="1">
      <alignment/>
      <protection/>
    </xf>
    <xf numFmtId="172" fontId="66" fillId="0" borderId="20" xfId="43" applyNumberFormat="1" applyFont="1" applyBorder="1" applyAlignment="1">
      <alignment/>
    </xf>
    <xf numFmtId="10" fontId="2" fillId="0" borderId="20" xfId="65" applyNumberFormat="1" applyFont="1" applyBorder="1" applyAlignment="1">
      <alignment/>
    </xf>
    <xf numFmtId="0" fontId="67" fillId="0" borderId="0" xfId="62" applyFont="1">
      <alignment/>
      <protection/>
    </xf>
    <xf numFmtId="0" fontId="6" fillId="0" borderId="20" xfId="62" applyFont="1" applyBorder="1" applyAlignment="1">
      <alignment horizontal="right"/>
      <protection/>
    </xf>
    <xf numFmtId="10" fontId="3" fillId="0" borderId="20" xfId="65" applyNumberFormat="1" applyFont="1" applyBorder="1" applyAlignment="1">
      <alignment/>
    </xf>
    <xf numFmtId="0" fontId="3" fillId="0" borderId="0" xfId="0" applyFont="1" applyAlignment="1">
      <alignment/>
    </xf>
    <xf numFmtId="172" fontId="7" fillId="0" borderId="0" xfId="62" applyNumberFormat="1">
      <alignment/>
      <protection/>
    </xf>
    <xf numFmtId="0" fontId="58" fillId="0" borderId="22" xfId="0" applyFont="1" applyBorder="1" applyAlignment="1">
      <alignment horizontal="right"/>
    </xf>
    <xf numFmtId="0" fontId="57" fillId="0" borderId="20" xfId="0" applyFont="1" applyBorder="1" applyAlignment="1">
      <alignment horizontal="right"/>
    </xf>
    <xf numFmtId="0" fontId="59" fillId="0" borderId="20" xfId="0" applyFont="1" applyBorder="1" applyAlignment="1">
      <alignment horizontal="right"/>
    </xf>
    <xf numFmtId="0" fontId="67" fillId="0" borderId="20" xfId="62" applyFont="1" applyBorder="1" applyAlignment="1">
      <alignment horizontal="right"/>
      <protection/>
    </xf>
    <xf numFmtId="49" fontId="66" fillId="0" borderId="20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7" fillId="0" borderId="0" xfId="62" applyAlignment="1">
      <alignment horizontal="right"/>
      <protection/>
    </xf>
    <xf numFmtId="0" fontId="10" fillId="0" borderId="0" xfId="0" applyFont="1" applyFill="1" applyBorder="1" applyAlignment="1">
      <alignment horizontal="right"/>
    </xf>
    <xf numFmtId="0" fontId="54" fillId="0" borderId="0" xfId="0" applyFont="1" applyAlignment="1">
      <alignment horizontal="right"/>
    </xf>
    <xf numFmtId="0" fontId="0" fillId="0" borderId="0" xfId="0" applyAlignment="1">
      <alignment horizontal="right"/>
    </xf>
    <xf numFmtId="168" fontId="7" fillId="0" borderId="0" xfId="43" applyNumberFormat="1" applyFont="1" applyAlignment="1">
      <alignment/>
    </xf>
    <xf numFmtId="168" fontId="7" fillId="0" borderId="0" xfId="62" applyNumberFormat="1">
      <alignment/>
      <protection/>
    </xf>
    <xf numFmtId="167" fontId="54" fillId="0" borderId="0" xfId="43" applyFont="1" applyAlignment="1" quotePrefix="1">
      <alignment/>
    </xf>
    <xf numFmtId="168" fontId="7" fillId="0" borderId="45" xfId="62" applyNumberFormat="1" applyBorder="1">
      <alignment/>
      <protection/>
    </xf>
    <xf numFmtId="0" fontId="6" fillId="0" borderId="0" xfId="62" applyFont="1">
      <alignment/>
      <protection/>
    </xf>
    <xf numFmtId="10" fontId="67" fillId="0" borderId="0" xfId="65" applyNumberFormat="1" applyFont="1" applyAlignment="1" quotePrefix="1">
      <alignment/>
    </xf>
    <xf numFmtId="0" fontId="63" fillId="0" borderId="0" xfId="0" applyFont="1" applyFill="1" applyBorder="1" applyAlignment="1">
      <alignment horizontal="right"/>
    </xf>
    <xf numFmtId="172" fontId="63" fillId="0" borderId="0" xfId="43" applyNumberFormat="1" applyFont="1" applyAlignment="1">
      <alignment/>
    </xf>
    <xf numFmtId="10" fontId="63" fillId="0" borderId="0" xfId="65" applyNumberFormat="1" applyFont="1" applyAlignment="1">
      <alignment/>
    </xf>
    <xf numFmtId="172" fontId="54" fillId="0" borderId="0" xfId="0" applyNumberFormat="1" applyFont="1" applyAlignment="1">
      <alignment/>
    </xf>
    <xf numFmtId="167" fontId="0" fillId="0" borderId="20" xfId="43" applyFont="1" applyBorder="1" applyAlignment="1">
      <alignment horizontal="right"/>
    </xf>
    <xf numFmtId="3" fontId="0" fillId="0" borderId="20" xfId="43" applyNumberFormat="1" applyFont="1" applyBorder="1" applyAlignment="1">
      <alignment horizontal="right"/>
    </xf>
    <xf numFmtId="168" fontId="1" fillId="0" borderId="20" xfId="43" applyNumberFormat="1" applyFont="1" applyBorder="1" applyAlignment="1">
      <alignment horizontal="right"/>
    </xf>
    <xf numFmtId="3" fontId="68" fillId="0" borderId="10" xfId="0" applyNumberFormat="1" applyFont="1" applyBorder="1" applyAlignment="1">
      <alignment/>
    </xf>
    <xf numFmtId="3" fontId="0" fillId="0" borderId="0" xfId="62" applyNumberFormat="1" applyFont="1">
      <alignment/>
      <protection/>
    </xf>
    <xf numFmtId="49" fontId="32" fillId="0" borderId="0" xfId="62" applyNumberFormat="1" applyFont="1">
      <alignment/>
      <protection/>
    </xf>
    <xf numFmtId="0" fontId="40" fillId="0" borderId="0" xfId="0" applyFont="1" applyAlignment="1">
      <alignment/>
    </xf>
    <xf numFmtId="3" fontId="40" fillId="0" borderId="0" xfId="62" applyNumberFormat="1" applyFont="1" applyAlignment="1">
      <alignment horizontal="right"/>
      <protection/>
    </xf>
    <xf numFmtId="3" fontId="32" fillId="0" borderId="0" xfId="62" applyNumberFormat="1" applyFont="1" applyAlignment="1">
      <alignment horizontal="right"/>
      <protection/>
    </xf>
    <xf numFmtId="3" fontId="0" fillId="0" borderId="0" xfId="62" applyNumberFormat="1" applyFont="1" applyFill="1" applyBorder="1" applyAlignment="1">
      <alignment horizontal="left"/>
      <protection/>
    </xf>
    <xf numFmtId="3" fontId="0" fillId="0" borderId="0" xfId="62" applyNumberFormat="1" applyFont="1" applyAlignment="1">
      <alignment/>
      <protection/>
    </xf>
    <xf numFmtId="168" fontId="0" fillId="0" borderId="0" xfId="62" applyNumberFormat="1" applyFont="1" applyBorder="1">
      <alignment/>
      <protection/>
    </xf>
    <xf numFmtId="168" fontId="69" fillId="0" borderId="35" xfId="43" applyNumberFormat="1" applyFont="1" applyBorder="1" applyAlignment="1">
      <alignment/>
    </xf>
    <xf numFmtId="168" fontId="5" fillId="0" borderId="20" xfId="43" applyNumberFormat="1" applyFont="1" applyBorder="1" applyAlignment="1">
      <alignment/>
    </xf>
    <xf numFmtId="168" fontId="69" fillId="0" borderId="20" xfId="43" applyNumberFormat="1" applyFont="1" applyBorder="1" applyAlignment="1">
      <alignment/>
    </xf>
    <xf numFmtId="168" fontId="5" fillId="0" borderId="31" xfId="43" applyNumberFormat="1" applyFont="1" applyBorder="1" applyAlignment="1">
      <alignment/>
    </xf>
    <xf numFmtId="0" fontId="45" fillId="0" borderId="0" xfId="62" applyFont="1">
      <alignment/>
      <protection/>
    </xf>
    <xf numFmtId="0" fontId="38" fillId="0" borderId="0" xfId="62" applyFont="1">
      <alignment/>
      <protection/>
    </xf>
    <xf numFmtId="168" fontId="45" fillId="0" borderId="0" xfId="62" applyNumberFormat="1" applyFont="1" applyAlignment="1">
      <alignment horizontal="right"/>
      <protection/>
    </xf>
    <xf numFmtId="168" fontId="45" fillId="0" borderId="0" xfId="43" applyNumberFormat="1" applyFont="1" applyAlignment="1">
      <alignment/>
    </xf>
    <xf numFmtId="168" fontId="38" fillId="0" borderId="0" xfId="43" applyNumberFormat="1" applyFont="1" applyAlignment="1">
      <alignment/>
    </xf>
    <xf numFmtId="0" fontId="38" fillId="0" borderId="0" xfId="62" applyFont="1" applyAlignment="1">
      <alignment horizontal="right"/>
      <protection/>
    </xf>
    <xf numFmtId="168" fontId="38" fillId="0" borderId="0" xfId="62" applyNumberFormat="1" applyFont="1" applyAlignment="1">
      <alignment horizontal="right"/>
      <protection/>
    </xf>
    <xf numFmtId="0" fontId="38" fillId="0" borderId="0" xfId="62" applyFont="1" quotePrefix="1">
      <alignment/>
      <protection/>
    </xf>
    <xf numFmtId="0" fontId="38" fillId="0" borderId="0" xfId="62" applyFont="1" applyAlignment="1">
      <alignment horizontal="left"/>
      <protection/>
    </xf>
    <xf numFmtId="168" fontId="38" fillId="0" borderId="0" xfId="62" applyNumberFormat="1" applyFont="1">
      <alignment/>
      <protection/>
    </xf>
    <xf numFmtId="0" fontId="45" fillId="0" borderId="0" xfId="62" applyFont="1" applyFill="1" applyBorder="1" applyAlignment="1">
      <alignment horizontal="center" vertical="center" wrapText="1"/>
      <protection/>
    </xf>
    <xf numFmtId="168" fontId="45" fillId="0" borderId="0" xfId="62" applyNumberFormat="1" applyFont="1">
      <alignment/>
      <protection/>
    </xf>
    <xf numFmtId="0" fontId="70" fillId="0" borderId="0" xfId="62" applyFont="1">
      <alignment/>
      <protection/>
    </xf>
    <xf numFmtId="167" fontId="0" fillId="0" borderId="0" xfId="43" applyFont="1" applyBorder="1" applyAlignment="1">
      <alignment horizontal="right" vertical="top" wrapText="1"/>
    </xf>
    <xf numFmtId="167" fontId="0" fillId="0" borderId="0" xfId="43" applyFont="1" applyBorder="1" applyAlignment="1">
      <alignment horizontal="center" vertical="top" wrapText="1"/>
    </xf>
    <xf numFmtId="0" fontId="37" fillId="0" borderId="46" xfId="0" applyFont="1" applyBorder="1" applyAlignment="1">
      <alignment horizontal="center" vertical="center" wrapText="1"/>
    </xf>
    <xf numFmtId="168" fontId="37" fillId="0" borderId="46" xfId="43" applyNumberFormat="1" applyFont="1" applyBorder="1" applyAlignment="1">
      <alignment horizontal="center" vertical="center" wrapText="1"/>
    </xf>
    <xf numFmtId="10" fontId="0" fillId="0" borderId="0" xfId="65" applyNumberFormat="1" applyFont="1" applyAlignment="1">
      <alignment/>
    </xf>
    <xf numFmtId="10" fontId="1" fillId="0" borderId="0" xfId="65" applyNumberFormat="1" applyFont="1" applyAlignment="1">
      <alignment/>
    </xf>
    <xf numFmtId="167" fontId="0" fillId="0" borderId="0" xfId="43" applyFont="1" applyAlignment="1">
      <alignment/>
    </xf>
    <xf numFmtId="10" fontId="0" fillId="0" borderId="0" xfId="0" applyNumberFormat="1" applyFont="1" applyAlignment="1">
      <alignment/>
    </xf>
    <xf numFmtId="3" fontId="73" fillId="0" borderId="0" xfId="62" applyNumberFormat="1" applyFont="1" applyAlignment="1">
      <alignment horizontal="right"/>
      <protection/>
    </xf>
    <xf numFmtId="0" fontId="1" fillId="0" borderId="22" xfId="0" applyFont="1" applyBorder="1" applyAlignment="1">
      <alignment horizontal="left"/>
    </xf>
    <xf numFmtId="0" fontId="0" fillId="0" borderId="22" xfId="0" applyFont="1" applyBorder="1" applyAlignment="1">
      <alignment horizontal="center" vertical="top" wrapText="1"/>
    </xf>
    <xf numFmtId="38" fontId="0" fillId="0" borderId="22" xfId="43" applyNumberFormat="1" applyFont="1" applyBorder="1" applyAlignment="1">
      <alignment horizontal="right" vertical="top" wrapText="1"/>
    </xf>
    <xf numFmtId="0" fontId="0" fillId="0" borderId="2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38" fontId="1" fillId="0" borderId="20" xfId="43" applyNumberFormat="1" applyFont="1" applyBorder="1" applyAlignment="1">
      <alignment horizontal="right"/>
    </xf>
    <xf numFmtId="0" fontId="0" fillId="37" borderId="20" xfId="0" applyFont="1" applyFill="1" applyBorder="1" applyAlignment="1">
      <alignment horizontal="left"/>
    </xf>
    <xf numFmtId="49" fontId="0" fillId="37" borderId="20" xfId="0" applyNumberFormat="1" applyFont="1" applyFill="1" applyBorder="1" applyAlignment="1">
      <alignment horizontal="center"/>
    </xf>
    <xf numFmtId="168" fontId="9" fillId="0" borderId="20" xfId="43" applyNumberFormat="1" applyFont="1" applyBorder="1" applyAlignment="1">
      <alignment horizontal="center" vertical="top" wrapText="1"/>
    </xf>
    <xf numFmtId="0" fontId="0" fillId="0" borderId="2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38" fontId="1" fillId="0" borderId="31" xfId="43" applyNumberFormat="1" applyFont="1" applyBorder="1" applyAlignment="1">
      <alignment horizontal="right"/>
    </xf>
    <xf numFmtId="0" fontId="34" fillId="0" borderId="0" xfId="0" applyFont="1" applyAlignment="1">
      <alignment/>
    </xf>
    <xf numFmtId="3" fontId="38" fillId="0" borderId="0" xfId="0" applyNumberFormat="1" applyFont="1" applyAlignment="1">
      <alignment horizontal="right"/>
    </xf>
    <xf numFmtId="3" fontId="38" fillId="0" borderId="0" xfId="62" applyNumberFormat="1" applyFont="1" applyAlignment="1">
      <alignment horizontal="right"/>
      <protection/>
    </xf>
    <xf numFmtId="3" fontId="45" fillId="0" borderId="0" xfId="62" applyNumberFormat="1" applyFont="1" applyAlignment="1">
      <alignment horizontal="right"/>
      <protection/>
    </xf>
    <xf numFmtId="49" fontId="45" fillId="0" borderId="0" xfId="62" applyNumberFormat="1" applyFont="1">
      <alignment/>
      <protection/>
    </xf>
    <xf numFmtId="49" fontId="38" fillId="0" borderId="0" xfId="0" applyNumberFormat="1" applyFont="1" applyAlignment="1">
      <alignment/>
    </xf>
    <xf numFmtId="49" fontId="38" fillId="0" borderId="0" xfId="62" applyNumberFormat="1" applyFont="1" quotePrefix="1">
      <alignment/>
      <protection/>
    </xf>
    <xf numFmtId="3" fontId="38" fillId="0" borderId="0" xfId="62" applyNumberFormat="1" applyFont="1">
      <alignment/>
      <protection/>
    </xf>
    <xf numFmtId="168" fontId="0" fillId="0" borderId="21" xfId="43" applyNumberFormat="1" applyFont="1" applyBorder="1" applyAlignment="1">
      <alignment horizontal="center" vertical="top" wrapText="1"/>
    </xf>
    <xf numFmtId="176" fontId="0" fillId="0" borderId="23" xfId="43" applyNumberFormat="1" applyFont="1" applyBorder="1" applyAlignment="1">
      <alignment horizontal="right"/>
    </xf>
    <xf numFmtId="38" fontId="1" fillId="0" borderId="23" xfId="43" applyNumberFormat="1" applyFont="1" applyBorder="1" applyAlignment="1">
      <alignment horizontal="right"/>
    </xf>
    <xf numFmtId="213" fontId="0" fillId="0" borderId="23" xfId="43" applyNumberFormat="1" applyFont="1" applyBorder="1" applyAlignment="1">
      <alignment horizontal="right"/>
    </xf>
    <xf numFmtId="168" fontId="9" fillId="0" borderId="23" xfId="43" applyNumberFormat="1" applyFont="1" applyBorder="1" applyAlignment="1">
      <alignment horizontal="center" vertical="top" wrapText="1"/>
    </xf>
    <xf numFmtId="38" fontId="1" fillId="0" borderId="28" xfId="43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168" fontId="4" fillId="0" borderId="10" xfId="43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168" fontId="10" fillId="0" borderId="10" xfId="43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54" fillId="0" borderId="10" xfId="0" applyNumberFormat="1" applyFont="1" applyBorder="1" applyAlignment="1">
      <alignment/>
    </xf>
    <xf numFmtId="49" fontId="32" fillId="0" borderId="0" xfId="62" applyNumberFormat="1" applyFont="1" applyAlignment="1">
      <alignment horizontal="left"/>
      <protection/>
    </xf>
    <xf numFmtId="49" fontId="40" fillId="0" borderId="0" xfId="0" applyNumberFormat="1" applyFont="1" applyAlignment="1">
      <alignment/>
    </xf>
    <xf numFmtId="49" fontId="32" fillId="0" borderId="0" xfId="0" applyNumberFormat="1" applyFont="1" applyAlignment="1">
      <alignment/>
    </xf>
    <xf numFmtId="177" fontId="5" fillId="0" borderId="0" xfId="62" applyNumberFormat="1" applyFont="1" applyBorder="1" applyAlignment="1">
      <alignment/>
      <protection/>
    </xf>
    <xf numFmtId="168" fontId="0" fillId="0" borderId="0" xfId="62" applyNumberFormat="1" applyFont="1" applyBorder="1" applyAlignment="1">
      <alignment horizontal="center" vertical="center" wrapText="1"/>
      <protection/>
    </xf>
    <xf numFmtId="0" fontId="32" fillId="0" borderId="47" xfId="62" applyFont="1" applyBorder="1">
      <alignment/>
      <protection/>
    </xf>
    <xf numFmtId="3" fontId="40" fillId="0" borderId="0" xfId="0" applyNumberFormat="1" applyFont="1" applyAlignment="1">
      <alignment horizontal="right"/>
    </xf>
    <xf numFmtId="168" fontId="74" fillId="0" borderId="0" xfId="43" applyNumberFormat="1" applyFont="1" applyAlignment="1">
      <alignment horizontal="center"/>
    </xf>
    <xf numFmtId="168" fontId="75" fillId="0" borderId="20" xfId="43" applyNumberFormat="1" applyFont="1" applyBorder="1" applyAlignment="1">
      <alignment/>
    </xf>
    <xf numFmtId="0" fontId="74" fillId="0" borderId="0" xfId="62" applyFont="1">
      <alignment/>
      <protection/>
    </xf>
    <xf numFmtId="168" fontId="11" fillId="0" borderId="0" xfId="43" applyNumberFormat="1" applyFont="1" applyAlignment="1">
      <alignment horizontal="left"/>
    </xf>
    <xf numFmtId="168" fontId="51" fillId="0" borderId="0" xfId="43" applyNumberFormat="1" applyFont="1" applyAlignment="1">
      <alignment horizontal="center"/>
    </xf>
    <xf numFmtId="168" fontId="4" fillId="0" borderId="0" xfId="43" applyNumberFormat="1" applyFont="1" applyAlignment="1">
      <alignment horizontal="center"/>
    </xf>
    <xf numFmtId="168" fontId="28" fillId="0" borderId="0" xfId="43" applyNumberFormat="1" applyFont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38" fontId="0" fillId="0" borderId="21" xfId="43" applyNumberFormat="1" applyFont="1" applyBorder="1" applyAlignment="1">
      <alignment horizontal="right" vertical="top" wrapText="1"/>
    </xf>
    <xf numFmtId="0" fontId="41" fillId="0" borderId="8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vertical="top" wrapText="1"/>
    </xf>
    <xf numFmtId="168" fontId="38" fillId="0" borderId="0" xfId="43" applyNumberFormat="1" applyFont="1" applyAlignment="1">
      <alignment horizontal="right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9" fillId="0" borderId="10" xfId="0" applyFont="1" applyBorder="1" applyAlignment="1">
      <alignment/>
    </xf>
    <xf numFmtId="49" fontId="76" fillId="0" borderId="0" xfId="62" applyNumberFormat="1" applyFont="1" applyAlignment="1">
      <alignment horizontal="left"/>
      <protection/>
    </xf>
    <xf numFmtId="168" fontId="69" fillId="0" borderId="0" xfId="43" applyNumberFormat="1" applyFont="1" applyAlignment="1">
      <alignment horizontal="center"/>
    </xf>
    <xf numFmtId="168" fontId="77" fillId="0" borderId="0" xfId="43" applyNumberFormat="1" applyFont="1" applyAlignment="1">
      <alignment/>
    </xf>
    <xf numFmtId="168" fontId="75" fillId="0" borderId="0" xfId="43" applyNumberFormat="1" applyFont="1" applyAlignment="1">
      <alignment/>
    </xf>
    <xf numFmtId="168" fontId="69" fillId="0" borderId="0" xfId="43" applyNumberFormat="1" applyFont="1" applyAlignment="1">
      <alignment/>
    </xf>
    <xf numFmtId="41" fontId="10" fillId="0" borderId="0" xfId="0" applyNumberFormat="1" applyFont="1" applyAlignment="1">
      <alignment/>
    </xf>
    <xf numFmtId="3" fontId="63" fillId="0" borderId="10" xfId="0" applyNumberFormat="1" applyFont="1" applyBorder="1" applyAlignment="1">
      <alignment/>
    </xf>
    <xf numFmtId="49" fontId="38" fillId="0" borderId="0" xfId="62" applyNumberFormat="1" applyFont="1" applyAlignment="1" quotePrefix="1">
      <alignment/>
      <protection/>
    </xf>
    <xf numFmtId="49" fontId="38" fillId="0" borderId="0" xfId="62" applyNumberFormat="1" applyFont="1">
      <alignment/>
      <protection/>
    </xf>
    <xf numFmtId="49" fontId="38" fillId="0" borderId="0" xfId="62" applyNumberFormat="1" applyFont="1" applyAlignment="1">
      <alignment/>
      <protection/>
    </xf>
    <xf numFmtId="49" fontId="78" fillId="0" borderId="0" xfId="62" applyNumberFormat="1" applyFont="1" applyAlignment="1">
      <alignment/>
      <protection/>
    </xf>
    <xf numFmtId="49" fontId="78" fillId="0" borderId="0" xfId="62" applyNumberFormat="1" applyFont="1" applyAlignment="1" quotePrefix="1">
      <alignment/>
      <protection/>
    </xf>
    <xf numFmtId="49" fontId="78" fillId="0" borderId="0" xfId="62" applyNumberFormat="1" applyFont="1">
      <alignment/>
      <protection/>
    </xf>
    <xf numFmtId="49" fontId="38" fillId="0" borderId="0" xfId="62" applyNumberFormat="1" applyFont="1" applyAlignment="1" quotePrefix="1">
      <alignment horizontal="left"/>
      <protection/>
    </xf>
    <xf numFmtId="49" fontId="38" fillId="0" borderId="0" xfId="62" applyNumberFormat="1" applyFont="1" applyAlignment="1">
      <alignment horizontal="left"/>
      <protection/>
    </xf>
    <xf numFmtId="49" fontId="45" fillId="0" borderId="0" xfId="62" applyNumberFormat="1" applyFont="1" applyAlignment="1">
      <alignment horizontal="left"/>
      <protection/>
    </xf>
    <xf numFmtId="3" fontId="7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8" fontId="5" fillId="0" borderId="0" xfId="0" applyNumberFormat="1" applyFont="1" applyAlignment="1">
      <alignment horizontal="center"/>
    </xf>
    <xf numFmtId="168" fontId="44" fillId="0" borderId="0" xfId="43" applyNumberFormat="1" applyFont="1" applyAlignment="1">
      <alignment/>
    </xf>
    <xf numFmtId="168" fontId="79" fillId="0" borderId="0" xfId="43" applyNumberFormat="1" applyFont="1" applyAlignment="1">
      <alignment horizontal="center"/>
    </xf>
    <xf numFmtId="168" fontId="44" fillId="0" borderId="0" xfId="43" applyNumberFormat="1" applyFont="1" applyAlignment="1">
      <alignment horizontal="center"/>
    </xf>
    <xf numFmtId="168" fontId="5" fillId="0" borderId="0" xfId="43" applyNumberFormat="1" applyFont="1" applyAlignment="1">
      <alignment horizontal="center"/>
    </xf>
    <xf numFmtId="168" fontId="79" fillId="0" borderId="0" xfId="43" applyNumberFormat="1" applyFont="1" applyAlignment="1">
      <alignment/>
    </xf>
    <xf numFmtId="168" fontId="80" fillId="0" borderId="0" xfId="43" applyNumberFormat="1" applyFont="1" applyAlignment="1">
      <alignment/>
    </xf>
    <xf numFmtId="168" fontId="80" fillId="0" borderId="0" xfId="43" applyNumberFormat="1" applyFont="1" applyAlignment="1">
      <alignment horizontal="right"/>
    </xf>
    <xf numFmtId="168" fontId="77" fillId="0" borderId="0" xfId="43" applyNumberFormat="1" applyFont="1" applyAlignment="1">
      <alignment horizontal="center"/>
    </xf>
    <xf numFmtId="168" fontId="75" fillId="0" borderId="0" xfId="43" applyNumberFormat="1" applyFont="1" applyAlignment="1">
      <alignment horizontal="center"/>
    </xf>
    <xf numFmtId="168" fontId="80" fillId="0" borderId="0" xfId="43" applyNumberFormat="1" applyFont="1" applyAlignment="1">
      <alignment horizontal="center"/>
    </xf>
    <xf numFmtId="168" fontId="69" fillId="0" borderId="0" xfId="43" applyNumberFormat="1" applyFont="1" applyAlignment="1">
      <alignment horizontal="right"/>
    </xf>
    <xf numFmtId="3" fontId="4" fillId="0" borderId="18" xfId="0" applyNumberFormat="1" applyFont="1" applyBorder="1" applyAlignment="1">
      <alignment/>
    </xf>
    <xf numFmtId="168" fontId="54" fillId="0" borderId="10" xfId="43" applyNumberFormat="1" applyFont="1" applyBorder="1" applyAlignment="1">
      <alignment/>
    </xf>
    <xf numFmtId="168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9" xfId="0" applyFont="1" applyBorder="1" applyAlignment="1">
      <alignment/>
    </xf>
    <xf numFmtId="49" fontId="12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168" fontId="7" fillId="0" borderId="0" xfId="0" applyNumberFormat="1" applyFont="1" applyAlignment="1">
      <alignment/>
    </xf>
    <xf numFmtId="168" fontId="0" fillId="0" borderId="22" xfId="43" applyNumberFormat="1" applyFont="1" applyBorder="1" applyAlignment="1">
      <alignment horizontal="center" vertical="top" wrapText="1"/>
    </xf>
    <xf numFmtId="167" fontId="0" fillId="0" borderId="39" xfId="43" applyFont="1" applyBorder="1" applyAlignment="1">
      <alignment horizontal="right"/>
    </xf>
    <xf numFmtId="213" fontId="0" fillId="0" borderId="48" xfId="43" applyNumberFormat="1" applyFont="1" applyBorder="1" applyAlignment="1">
      <alignment horizontal="right"/>
    </xf>
    <xf numFmtId="0" fontId="1" fillId="0" borderId="39" xfId="0" applyFont="1" applyBorder="1" applyAlignment="1">
      <alignment horizontal="left"/>
    </xf>
    <xf numFmtId="49" fontId="0" fillId="0" borderId="39" xfId="0" applyNumberFormat="1" applyFont="1" applyBorder="1" applyAlignment="1">
      <alignment horizontal="center"/>
    </xf>
    <xf numFmtId="168" fontId="0" fillId="0" borderId="20" xfId="43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167" fontId="0" fillId="37" borderId="39" xfId="43" applyFont="1" applyFill="1" applyBorder="1" applyAlignment="1">
      <alignment horizontal="right"/>
    </xf>
    <xf numFmtId="213" fontId="0" fillId="37" borderId="48" xfId="43" applyNumberFormat="1" applyFont="1" applyFill="1" applyBorder="1" applyAlignment="1">
      <alignment horizontal="right"/>
    </xf>
    <xf numFmtId="167" fontId="0" fillId="37" borderId="20" xfId="43" applyFont="1" applyFill="1" applyBorder="1" applyAlignment="1">
      <alignment horizontal="right"/>
    </xf>
    <xf numFmtId="168" fontId="32" fillId="0" borderId="11" xfId="43" applyNumberFormat="1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168" fontId="44" fillId="0" borderId="20" xfId="43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68" fontId="0" fillId="0" borderId="0" xfId="43" applyNumberFormat="1" applyFont="1" applyAlignment="1">
      <alignment/>
    </xf>
    <xf numFmtId="168" fontId="73" fillId="0" borderId="0" xfId="43" applyNumberFormat="1" applyFont="1" applyAlignment="1">
      <alignment/>
    </xf>
    <xf numFmtId="168" fontId="40" fillId="0" borderId="0" xfId="43" applyNumberFormat="1" applyFont="1" applyAlignment="1">
      <alignment/>
    </xf>
    <xf numFmtId="168" fontId="0" fillId="0" borderId="23" xfId="43" applyNumberFormat="1" applyFont="1" applyBorder="1" applyAlignment="1">
      <alignment horizontal="center"/>
    </xf>
    <xf numFmtId="168" fontId="0" fillId="0" borderId="10" xfId="43" applyNumberFormat="1" applyFont="1" applyBorder="1" applyAlignment="1">
      <alignment horizontal="right"/>
    </xf>
    <xf numFmtId="168" fontId="0" fillId="37" borderId="10" xfId="43" applyNumberFormat="1" applyFont="1" applyFill="1" applyBorder="1" applyAlignment="1">
      <alignment horizontal="right"/>
    </xf>
    <xf numFmtId="168" fontId="0" fillId="0" borderId="20" xfId="43" applyNumberFormat="1" applyFont="1" applyBorder="1" applyAlignment="1">
      <alignment horizontal="right"/>
    </xf>
    <xf numFmtId="168" fontId="1" fillId="0" borderId="31" xfId="43" applyNumberFormat="1" applyFont="1" applyBorder="1" applyAlignment="1">
      <alignment horizontal="right"/>
    </xf>
    <xf numFmtId="168" fontId="0" fillId="0" borderId="39" xfId="43" applyNumberFormat="1" applyFont="1" applyBorder="1" applyAlignment="1">
      <alignment horizontal="right"/>
    </xf>
    <xf numFmtId="0" fontId="29" fillId="0" borderId="0" xfId="0" applyFont="1" applyAlignment="1">
      <alignment horizontal="center"/>
    </xf>
    <xf numFmtId="168" fontId="9" fillId="0" borderId="11" xfId="43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3" fontId="0" fillId="0" borderId="0" xfId="62" applyNumberFormat="1" applyFont="1" applyAlignment="1">
      <alignment horizontal="right"/>
      <protection/>
    </xf>
    <xf numFmtId="3" fontId="1" fillId="0" borderId="0" xfId="62" applyNumberFormat="1" applyFont="1" applyAlignment="1">
      <alignment horizontal="right"/>
      <protection/>
    </xf>
    <xf numFmtId="0" fontId="1" fillId="0" borderId="0" xfId="62" applyFont="1" applyAlignment="1">
      <alignment horizontal="center"/>
      <protection/>
    </xf>
    <xf numFmtId="3" fontId="38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68" fontId="76" fillId="0" borderId="0" xfId="43" applyNumberFormat="1" applyFont="1" applyAlignment="1">
      <alignment horizontal="center"/>
    </xf>
    <xf numFmtId="49" fontId="1" fillId="0" borderId="0" xfId="62" applyNumberFormat="1" applyFont="1" applyAlignment="1">
      <alignment horizontal="center"/>
      <protection/>
    </xf>
    <xf numFmtId="168" fontId="1" fillId="0" borderId="0" xfId="0" applyNumberFormat="1" applyFont="1" applyAlignment="1">
      <alignment horizontal="center"/>
    </xf>
    <xf numFmtId="0" fontId="0" fillId="0" borderId="23" xfId="62" applyFont="1" applyBorder="1" applyAlignment="1" quotePrefix="1">
      <alignment horizontal="left"/>
      <protection/>
    </xf>
    <xf numFmtId="0" fontId="0" fillId="0" borderId="24" xfId="62" applyFont="1" applyBorder="1" applyAlignment="1" quotePrefix="1">
      <alignment horizontal="left"/>
      <protection/>
    </xf>
    <xf numFmtId="0" fontId="0" fillId="0" borderId="25" xfId="62" applyFont="1" applyBorder="1" applyAlignment="1" quotePrefix="1">
      <alignment horizontal="left"/>
      <protection/>
    </xf>
    <xf numFmtId="0" fontId="0" fillId="0" borderId="28" xfId="62" applyFont="1" applyBorder="1" applyAlignment="1" quotePrefix="1">
      <alignment horizontal="left"/>
      <protection/>
    </xf>
    <xf numFmtId="0" fontId="0" fillId="0" borderId="29" xfId="62" applyFont="1" applyBorder="1" applyAlignment="1" quotePrefix="1">
      <alignment horizontal="left"/>
      <protection/>
    </xf>
    <xf numFmtId="0" fontId="0" fillId="0" borderId="30" xfId="62" applyFont="1" applyBorder="1" applyAlignment="1" quotePrefix="1">
      <alignment horizontal="left"/>
      <protection/>
    </xf>
    <xf numFmtId="0" fontId="0" fillId="0" borderId="36" xfId="62" applyFont="1" applyBorder="1" applyAlignment="1">
      <alignment horizontal="center" vertical="center"/>
      <protection/>
    </xf>
    <xf numFmtId="0" fontId="0" fillId="0" borderId="37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0" fontId="1" fillId="0" borderId="23" xfId="62" applyFont="1" applyBorder="1" applyAlignment="1">
      <alignment horizontal="left"/>
      <protection/>
    </xf>
    <xf numFmtId="0" fontId="1" fillId="0" borderId="24" xfId="62" applyFont="1" applyBorder="1" applyAlignment="1">
      <alignment horizontal="left"/>
      <protection/>
    </xf>
    <xf numFmtId="0" fontId="1" fillId="0" borderId="25" xfId="62" applyFont="1" applyBorder="1" applyAlignment="1">
      <alignment horizontal="left"/>
      <protection/>
    </xf>
    <xf numFmtId="0" fontId="0" fillId="0" borderId="24" xfId="62" applyFont="1" applyBorder="1" applyAlignment="1">
      <alignment horizontal="left"/>
      <protection/>
    </xf>
    <xf numFmtId="0" fontId="0" fillId="0" borderId="25" xfId="62" applyFont="1" applyBorder="1" applyAlignment="1">
      <alignment horizontal="left"/>
      <protection/>
    </xf>
    <xf numFmtId="0" fontId="1" fillId="0" borderId="23" xfId="62" applyFont="1" applyBorder="1" applyAlignment="1">
      <alignment horizontal="left" vertical="top"/>
      <protection/>
    </xf>
    <xf numFmtId="0" fontId="1" fillId="0" borderId="24" xfId="62" applyFont="1" applyBorder="1" applyAlignment="1">
      <alignment horizontal="left" vertical="top"/>
      <protection/>
    </xf>
    <xf numFmtId="0" fontId="1" fillId="0" borderId="25" xfId="62" applyFont="1" applyBorder="1" applyAlignment="1">
      <alignment horizontal="left" vertical="top"/>
      <protection/>
    </xf>
    <xf numFmtId="0" fontId="1" fillId="0" borderId="23" xfId="62" applyFont="1" applyBorder="1" applyAlignment="1" quotePrefix="1">
      <alignment horizontal="left" vertical="top"/>
      <protection/>
    </xf>
    <xf numFmtId="0" fontId="1" fillId="0" borderId="24" xfId="62" applyFont="1" applyBorder="1" applyAlignment="1" quotePrefix="1">
      <alignment horizontal="left" vertical="top"/>
      <protection/>
    </xf>
    <xf numFmtId="0" fontId="1" fillId="0" borderId="25" xfId="62" applyFont="1" applyBorder="1" applyAlignment="1" quotePrefix="1">
      <alignment horizontal="left" vertical="top"/>
      <protection/>
    </xf>
    <xf numFmtId="0" fontId="1" fillId="0" borderId="28" xfId="62" applyFont="1" applyBorder="1" applyAlignment="1" quotePrefix="1">
      <alignment horizontal="left" vertical="top"/>
      <protection/>
    </xf>
    <xf numFmtId="0" fontId="1" fillId="0" borderId="29" xfId="62" applyFont="1" applyBorder="1" applyAlignment="1" quotePrefix="1">
      <alignment horizontal="left" vertical="top"/>
      <protection/>
    </xf>
    <xf numFmtId="0" fontId="1" fillId="0" borderId="30" xfId="62" applyFont="1" applyBorder="1" applyAlignment="1" quotePrefix="1">
      <alignment horizontal="left" vertical="top"/>
      <protection/>
    </xf>
    <xf numFmtId="0" fontId="43" fillId="0" borderId="23" xfId="62" applyFont="1" applyBorder="1" applyAlignment="1">
      <alignment horizontal="left"/>
      <protection/>
    </xf>
    <xf numFmtId="0" fontId="43" fillId="0" borderId="24" xfId="62" applyFont="1" applyBorder="1" applyAlignment="1">
      <alignment horizontal="left"/>
      <protection/>
    </xf>
    <xf numFmtId="0" fontId="43" fillId="0" borderId="25" xfId="62" applyFont="1" applyBorder="1" applyAlignment="1">
      <alignment horizontal="left"/>
      <protection/>
    </xf>
    <xf numFmtId="0" fontId="43" fillId="0" borderId="21" xfId="62" applyFont="1" applyBorder="1" applyAlignment="1">
      <alignment horizontal="left"/>
      <protection/>
    </xf>
    <xf numFmtId="0" fontId="43" fillId="0" borderId="26" xfId="62" applyFont="1" applyBorder="1" applyAlignment="1">
      <alignment horizontal="left"/>
      <protection/>
    </xf>
    <xf numFmtId="0" fontId="43" fillId="0" borderId="27" xfId="62" applyFont="1" applyBorder="1" applyAlignment="1">
      <alignment horizontal="left"/>
      <protection/>
    </xf>
    <xf numFmtId="0" fontId="0" fillId="0" borderId="23" xfId="62" applyFont="1" applyBorder="1" applyAlignment="1" quotePrefix="1">
      <alignment horizontal="left" vertical="top"/>
      <protection/>
    </xf>
    <xf numFmtId="0" fontId="0" fillId="0" borderId="24" xfId="62" applyFont="1" applyBorder="1" applyAlignment="1" quotePrefix="1">
      <alignment horizontal="left" vertical="top"/>
      <protection/>
    </xf>
    <xf numFmtId="0" fontId="0" fillId="0" borderId="25" xfId="62" applyFont="1" applyBorder="1" applyAlignment="1" quotePrefix="1">
      <alignment horizontal="left" vertical="top"/>
      <protection/>
    </xf>
    <xf numFmtId="168" fontId="69" fillId="0" borderId="0" xfId="43" applyNumberFormat="1" applyFont="1" applyAlignment="1">
      <alignment horizontal="center"/>
    </xf>
    <xf numFmtId="168" fontId="44" fillId="0" borderId="0" xfId="43" applyNumberFormat="1" applyFont="1" applyAlignment="1">
      <alignment horizontal="center"/>
    </xf>
    <xf numFmtId="168" fontId="79" fillId="0" borderId="0" xfId="43" applyNumberFormat="1" applyFont="1" applyAlignment="1">
      <alignment horizontal="center"/>
    </xf>
    <xf numFmtId="0" fontId="1" fillId="0" borderId="37" xfId="62" applyFont="1" applyBorder="1" applyAlignment="1">
      <alignment horizontal="center"/>
      <protection/>
    </xf>
    <xf numFmtId="0" fontId="1" fillId="0" borderId="12" xfId="62" applyFont="1" applyBorder="1" applyAlignment="1">
      <alignment horizont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 applyFont="1" applyAlignment="1">
      <alignment horizontal="center" wrapText="1"/>
      <protection/>
    </xf>
    <xf numFmtId="0" fontId="0" fillId="0" borderId="0" xfId="62" applyFont="1" applyAlignment="1" quotePrefix="1">
      <alignment horizontal="left" vertical="center" wrapText="1"/>
      <protection/>
    </xf>
    <xf numFmtId="0" fontId="0" fillId="0" borderId="0" xfId="62" applyFont="1" applyAlignment="1">
      <alignment horizontal="left" vertical="center" wrapText="1"/>
      <protection/>
    </xf>
    <xf numFmtId="0" fontId="0" fillId="0" borderId="0" xfId="62" applyFont="1" applyAlignment="1">
      <alignment horizontal="center"/>
      <protection/>
    </xf>
    <xf numFmtId="0" fontId="0" fillId="0" borderId="0" xfId="62" applyFont="1" applyAlignment="1" quotePrefix="1">
      <alignment horizontal="left" wrapText="1"/>
      <protection/>
    </xf>
    <xf numFmtId="0" fontId="1" fillId="0" borderId="0" xfId="62" applyFont="1" applyAlignment="1">
      <alignment horizontal="left" wrapText="1"/>
      <protection/>
    </xf>
    <xf numFmtId="0" fontId="1" fillId="0" borderId="0" xfId="62" applyFont="1" applyAlignment="1">
      <alignment horizontal="left"/>
      <protection/>
    </xf>
    <xf numFmtId="0" fontId="1" fillId="0" borderId="0" xfId="62" applyFont="1" applyAlignment="1">
      <alignment horizontal="left" vertical="center" wrapText="1"/>
      <protection/>
    </xf>
    <xf numFmtId="0" fontId="0" fillId="0" borderId="0" xfId="62" applyFont="1" applyAlignment="1">
      <alignment horizontal="left" wrapText="1"/>
      <protection/>
    </xf>
    <xf numFmtId="168" fontId="0" fillId="0" borderId="0" xfId="62" applyNumberFormat="1" applyFont="1" applyAlignment="1">
      <alignment horizontal="center"/>
      <protection/>
    </xf>
    <xf numFmtId="0" fontId="46" fillId="0" borderId="0" xfId="62" applyFont="1" applyAlignment="1">
      <alignment horizontal="left" wrapText="1"/>
      <protection/>
    </xf>
    <xf numFmtId="0" fontId="1" fillId="0" borderId="0" xfId="62" applyFont="1" applyFill="1" applyBorder="1" applyAlignment="1">
      <alignment horizontal="left" vertical="center" wrapText="1"/>
      <protection/>
    </xf>
    <xf numFmtId="0" fontId="71" fillId="0" borderId="0" xfId="0" applyFont="1" applyAlignment="1">
      <alignment horizontal="left" wrapText="1"/>
    </xf>
    <xf numFmtId="168" fontId="28" fillId="0" borderId="0" xfId="43" applyNumberFormat="1" applyFont="1" applyAlignment="1">
      <alignment horizontal="center"/>
    </xf>
    <xf numFmtId="168" fontId="4" fillId="0" borderId="0" xfId="43" applyNumberFormat="1" applyFont="1" applyAlignment="1">
      <alignment horizontal="center"/>
    </xf>
    <xf numFmtId="168" fontId="51" fillId="0" borderId="0" xfId="43" applyNumberFormat="1" applyFont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8" fontId="11" fillId="0" borderId="0" xfId="43" applyNumberFormat="1" applyFont="1" applyAlignment="1">
      <alignment horizontal="left"/>
    </xf>
    <xf numFmtId="0" fontId="1" fillId="0" borderId="18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168" fontId="1" fillId="0" borderId="41" xfId="43" applyNumberFormat="1" applyFont="1" applyBorder="1" applyAlignment="1">
      <alignment horizontal="center"/>
    </xf>
    <xf numFmtId="168" fontId="1" fillId="0" borderId="49" xfId="43" applyNumberFormat="1" applyFont="1" applyBorder="1" applyAlignment="1">
      <alignment horizontal="center"/>
    </xf>
    <xf numFmtId="0" fontId="62" fillId="0" borderId="45" xfId="0" applyFont="1" applyBorder="1" applyAlignment="1">
      <alignment horizontal="center"/>
    </xf>
    <xf numFmtId="0" fontId="33" fillId="0" borderId="36" xfId="0" applyFont="1" applyBorder="1" applyAlignment="1">
      <alignment horizontal="center"/>
    </xf>
    <xf numFmtId="0" fontId="33" fillId="0" borderId="37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49" fontId="60" fillId="0" borderId="23" xfId="0" applyNumberFormat="1" applyFont="1" applyBorder="1" applyAlignment="1">
      <alignment horizontal="left"/>
    </xf>
    <xf numFmtId="49" fontId="60" fillId="0" borderId="25" xfId="0" applyNumberFormat="1" applyFont="1" applyBorder="1" applyAlignment="1">
      <alignment horizontal="left"/>
    </xf>
    <xf numFmtId="0" fontId="65" fillId="0" borderId="0" xfId="0" applyFont="1" applyAlignment="1">
      <alignment horizontal="center"/>
    </xf>
    <xf numFmtId="0" fontId="1" fillId="0" borderId="31" xfId="62" applyFont="1" applyBorder="1" applyAlignment="1" quotePrefix="1">
      <alignment horizontal="left" vertical="top"/>
      <protection/>
    </xf>
  </cellXfs>
  <cellStyles count="67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0" xfId="45"/>
    <cellStyle name="Currency" xfId="46"/>
    <cellStyle name="Currency [0]" xfId="47"/>
    <cellStyle name="Currency0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_Sheet2" xfId="62"/>
    <cellStyle name="Note" xfId="63"/>
    <cellStyle name="Output" xfId="64"/>
    <cellStyle name="Percent" xfId="65"/>
    <cellStyle name="Title" xfId="66"/>
    <cellStyle name="Total" xfId="67"/>
    <cellStyle name="Warning Text" xfId="68"/>
    <cellStyle name="똿뗦먛귟 [0.00]_PRODUCT DETAIL Q1" xfId="69"/>
    <cellStyle name="똿뗦먛귟_PRODUCT DETAIL Q1" xfId="70"/>
    <cellStyle name="믅됞 [0.00]_PRODUCT DETAIL Q1" xfId="71"/>
    <cellStyle name="믅됞_PRODUCT DETAIL Q1" xfId="72"/>
    <cellStyle name="백분율_HOBONG" xfId="73"/>
    <cellStyle name="뷭?_BOOKSHIP" xfId="74"/>
    <cellStyle name="콤마 [0]_1202" xfId="75"/>
    <cellStyle name="콤마_1202" xfId="76"/>
    <cellStyle name="통화 [0]_1202" xfId="77"/>
    <cellStyle name="통화_1202" xfId="78"/>
    <cellStyle name="표준_(정보부문)월별인원계획" xfId="79"/>
    <cellStyle name="표준_kc-elec system check lis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NN\MA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kc"/>
      <sheetName val="socai"/>
      <sheetName val="Sheet2"/>
      <sheetName val="Sheet1"/>
      <sheetName val="n-x-t"/>
      <sheetName val="GTGT DR "/>
      <sheetName val="GTGT DV 10%,5%"/>
      <sheetName val="GTGT DV 3%"/>
      <sheetName val="CT NGOAI CDKT"/>
      <sheetName val="CDKT "/>
      <sheetName val="BCDSPS"/>
      <sheetName val="KQKD"/>
      <sheetName val="KQKD-II"/>
      <sheetName val="kqkd-III"/>
      <sheetName val="kkthue"/>
      <sheetName val="Hdkt"/>
      <sheetName val="QT THUE GTGT"/>
      <sheetName val="sdhd"/>
      <sheetName val="BC T.QUYET TOAN GIAY NOP TIEN"/>
    </sheetNames>
    <sheetDataSet>
      <sheetData sheetId="0">
        <row r="3">
          <cell r="Q3" t="str">
            <v>SOÁ TIEÀN</v>
          </cell>
        </row>
        <row r="4">
          <cell r="Q4" t="str">
            <v>N</v>
          </cell>
        </row>
        <row r="494">
          <cell r="Q49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116"/>
  <sheetViews>
    <sheetView zoomScalePageLayoutView="0" workbookViewId="0" topLeftCell="A1">
      <pane xSplit="3" ySplit="7" topLeftCell="D7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102" sqref="H102"/>
    </sheetView>
  </sheetViews>
  <sheetFormatPr defaultColWidth="9.00390625" defaultRowHeight="12.75"/>
  <cols>
    <col min="1" max="1" width="44.00390625" style="19" customWidth="1"/>
    <col min="2" max="2" width="7.875" style="19" customWidth="1"/>
    <col min="3" max="3" width="19.75390625" style="19" hidden="1" customWidth="1"/>
    <col min="4" max="5" width="22.25390625" style="28" customWidth="1"/>
    <col min="6" max="6" width="14.875" style="19" customWidth="1"/>
    <col min="7" max="16384" width="9.125" style="19" customWidth="1"/>
  </cols>
  <sheetData>
    <row r="1" ht="12.75">
      <c r="A1" s="233" t="s">
        <v>588</v>
      </c>
    </row>
    <row r="2" ht="9.75" customHeight="1"/>
    <row r="3" spans="1:5" ht="30.75" customHeight="1">
      <c r="A3" s="57" t="s">
        <v>576</v>
      </c>
      <c r="B3" s="17"/>
      <c r="C3" s="17"/>
      <c r="D3" s="18"/>
      <c r="E3" s="18"/>
    </row>
    <row r="4" spans="1:5" ht="23.25" customHeight="1">
      <c r="A4" s="57" t="s">
        <v>269</v>
      </c>
      <c r="B4" s="17"/>
      <c r="C4" s="17"/>
      <c r="D4" s="18"/>
      <c r="E4" s="18"/>
    </row>
    <row r="5" spans="1:5" ht="14.25" customHeight="1">
      <c r="A5" s="17" t="s">
        <v>200</v>
      </c>
      <c r="B5" s="17"/>
      <c r="C5" s="17"/>
      <c r="D5" s="18"/>
      <c r="E5" s="18"/>
    </row>
    <row r="6" spans="1:5" ht="13.5" customHeight="1" hidden="1">
      <c r="A6" s="17"/>
      <c r="B6" s="17"/>
      <c r="C6" s="17"/>
      <c r="D6" s="18"/>
      <c r="E6" s="18"/>
    </row>
    <row r="7" spans="1:6" ht="22.5" customHeight="1">
      <c r="A7" s="20" t="s">
        <v>201</v>
      </c>
      <c r="B7" s="21" t="s">
        <v>202</v>
      </c>
      <c r="C7" s="21" t="s">
        <v>203</v>
      </c>
      <c r="D7" s="22" t="s">
        <v>204</v>
      </c>
      <c r="E7" s="277" t="s">
        <v>171</v>
      </c>
      <c r="F7" s="428"/>
    </row>
    <row r="8" spans="1:5" ht="20.25" customHeight="1">
      <c r="A8" s="50" t="s">
        <v>436</v>
      </c>
      <c r="B8" s="51">
        <v>100</v>
      </c>
      <c r="C8" s="52"/>
      <c r="D8" s="279">
        <v>354722454567</v>
      </c>
      <c r="E8" s="279">
        <v>336136869002</v>
      </c>
    </row>
    <row r="9" spans="1:5" ht="15.75" customHeight="1">
      <c r="A9" s="48" t="s">
        <v>435</v>
      </c>
      <c r="B9" s="49">
        <v>110</v>
      </c>
      <c r="C9" s="53"/>
      <c r="D9" s="53">
        <v>122192940638</v>
      </c>
      <c r="E9" s="53">
        <v>191574208150</v>
      </c>
    </row>
    <row r="10" spans="1:5" ht="15.75" customHeight="1">
      <c r="A10" s="23" t="s">
        <v>437</v>
      </c>
      <c r="B10" s="24">
        <v>111</v>
      </c>
      <c r="C10" s="29"/>
      <c r="D10" s="62">
        <v>14109055305</v>
      </c>
      <c r="E10" s="62">
        <v>17905751439</v>
      </c>
    </row>
    <row r="11" spans="1:5" ht="15.75" customHeight="1">
      <c r="A11" s="23" t="s">
        <v>438</v>
      </c>
      <c r="B11" s="24">
        <v>112</v>
      </c>
      <c r="C11" s="29"/>
      <c r="D11" s="62">
        <v>108083885333</v>
      </c>
      <c r="E11" s="29">
        <v>173668456711</v>
      </c>
    </row>
    <row r="12" spans="1:5" ht="15.75" customHeight="1">
      <c r="A12" s="48" t="s">
        <v>205</v>
      </c>
      <c r="B12" s="49">
        <v>120</v>
      </c>
      <c r="C12" s="53"/>
      <c r="D12" s="53">
        <v>5500000000</v>
      </c>
      <c r="E12" s="53">
        <v>12500000000</v>
      </c>
    </row>
    <row r="13" spans="1:5" ht="15.75" customHeight="1">
      <c r="A13" s="23" t="s">
        <v>448</v>
      </c>
      <c r="B13" s="24">
        <v>121</v>
      </c>
      <c r="C13" s="29"/>
      <c r="D13" s="62">
        <v>5500000000</v>
      </c>
      <c r="E13" s="29">
        <v>12500000000</v>
      </c>
    </row>
    <row r="14" spans="1:5" ht="15.75" customHeight="1">
      <c r="A14" s="23" t="s">
        <v>439</v>
      </c>
      <c r="B14" s="24">
        <v>129</v>
      </c>
      <c r="C14" s="36"/>
      <c r="D14" s="62">
        <v>0</v>
      </c>
      <c r="E14" s="29">
        <v>0</v>
      </c>
    </row>
    <row r="15" spans="1:5" ht="15.75" customHeight="1">
      <c r="A15" s="48" t="s">
        <v>449</v>
      </c>
      <c r="B15" s="49">
        <v>130</v>
      </c>
      <c r="C15" s="53"/>
      <c r="D15" s="53">
        <v>29175897416</v>
      </c>
      <c r="E15" s="53">
        <v>24251549006</v>
      </c>
    </row>
    <row r="16" spans="1:5" ht="15.75" customHeight="1">
      <c r="A16" s="23" t="s">
        <v>206</v>
      </c>
      <c r="B16" s="24">
        <v>131</v>
      </c>
      <c r="C16" s="62"/>
      <c r="D16" s="62">
        <v>5027771265</v>
      </c>
      <c r="E16" s="62">
        <v>5826193634</v>
      </c>
    </row>
    <row r="17" spans="1:5" ht="15.75" customHeight="1">
      <c r="A17" s="23" t="s">
        <v>207</v>
      </c>
      <c r="B17" s="24">
        <v>132</v>
      </c>
      <c r="C17" s="62"/>
      <c r="D17" s="62">
        <v>15220067085</v>
      </c>
      <c r="E17" s="62">
        <v>8843314217</v>
      </c>
    </row>
    <row r="18" spans="1:5" ht="15.75" customHeight="1">
      <c r="A18" s="23" t="s">
        <v>451</v>
      </c>
      <c r="B18" s="24">
        <v>133</v>
      </c>
      <c r="C18" s="58"/>
      <c r="D18" s="62">
        <v>0</v>
      </c>
      <c r="E18" s="62">
        <v>0</v>
      </c>
    </row>
    <row r="19" spans="1:5" ht="15.75" customHeight="1">
      <c r="A19" s="23" t="s">
        <v>450</v>
      </c>
      <c r="B19" s="24">
        <v>134</v>
      </c>
      <c r="C19" s="58"/>
      <c r="D19" s="62">
        <v>0</v>
      </c>
      <c r="E19" s="29">
        <v>0</v>
      </c>
    </row>
    <row r="20" spans="1:6" ht="15.75" customHeight="1">
      <c r="A20" s="23" t="s">
        <v>452</v>
      </c>
      <c r="B20" s="24">
        <v>135</v>
      </c>
      <c r="C20" s="29"/>
      <c r="D20" s="62">
        <v>8928059066</v>
      </c>
      <c r="E20" s="25">
        <v>9582041155</v>
      </c>
      <c r="F20" s="34"/>
    </row>
    <row r="21" spans="1:5" ht="15.75" customHeight="1">
      <c r="A21" s="23" t="s">
        <v>454</v>
      </c>
      <c r="B21" s="24">
        <v>139</v>
      </c>
      <c r="C21" s="36"/>
      <c r="D21" s="62">
        <v>0</v>
      </c>
      <c r="E21" s="280">
        <v>0</v>
      </c>
    </row>
    <row r="22" spans="1:5" ht="15.75" customHeight="1">
      <c r="A22" s="48" t="s">
        <v>208</v>
      </c>
      <c r="B22" s="49">
        <v>140</v>
      </c>
      <c r="C22" s="53"/>
      <c r="D22" s="53">
        <v>191604388716</v>
      </c>
      <c r="E22" s="53">
        <v>103336926111</v>
      </c>
    </row>
    <row r="23" spans="1:5" ht="15.75" customHeight="1">
      <c r="A23" s="23" t="s">
        <v>456</v>
      </c>
      <c r="B23" s="24">
        <v>141</v>
      </c>
      <c r="C23" s="37"/>
      <c r="D23" s="62">
        <v>191604388716</v>
      </c>
      <c r="E23" s="286">
        <v>103336926111</v>
      </c>
    </row>
    <row r="24" spans="1:5" ht="15.75" customHeight="1">
      <c r="A24" s="23" t="s">
        <v>455</v>
      </c>
      <c r="B24" s="24">
        <v>149</v>
      </c>
      <c r="C24" s="36"/>
      <c r="D24" s="62">
        <v>0</v>
      </c>
      <c r="E24" s="25">
        <v>0</v>
      </c>
    </row>
    <row r="25" spans="1:5" ht="15.75" customHeight="1">
      <c r="A25" s="48" t="s">
        <v>457</v>
      </c>
      <c r="B25" s="49">
        <v>150</v>
      </c>
      <c r="C25" s="53"/>
      <c r="D25" s="53">
        <v>6249227797</v>
      </c>
      <c r="E25" s="53">
        <v>4474185735</v>
      </c>
    </row>
    <row r="26" spans="1:5" ht="14.25" customHeight="1">
      <c r="A26" s="23" t="s">
        <v>458</v>
      </c>
      <c r="B26" s="24">
        <v>151</v>
      </c>
      <c r="C26" s="58"/>
      <c r="D26" s="62">
        <v>535864522</v>
      </c>
      <c r="E26" s="62">
        <v>13981400</v>
      </c>
    </row>
    <row r="27" spans="1:5" ht="14.25" customHeight="1">
      <c r="A27" s="23" t="s">
        <v>459</v>
      </c>
      <c r="B27" s="24">
        <v>152</v>
      </c>
      <c r="C27" s="29"/>
      <c r="D27" s="62">
        <v>3821021876</v>
      </c>
      <c r="E27" s="286">
        <v>2220292252</v>
      </c>
    </row>
    <row r="28" spans="1:5" ht="14.25" customHeight="1">
      <c r="A28" s="23" t="s">
        <v>460</v>
      </c>
      <c r="B28" s="24">
        <v>154</v>
      </c>
      <c r="C28" s="76"/>
      <c r="D28" s="62">
        <v>0</v>
      </c>
      <c r="E28" s="29">
        <v>0</v>
      </c>
    </row>
    <row r="29" spans="1:5" ht="20.25" customHeight="1">
      <c r="A29" s="23" t="s">
        <v>461</v>
      </c>
      <c r="B29" s="24">
        <v>158</v>
      </c>
      <c r="C29" s="29"/>
      <c r="D29" s="62">
        <v>1892341399</v>
      </c>
      <c r="E29" s="29">
        <v>2239912083</v>
      </c>
    </row>
    <row r="30" spans="1:5" ht="15.75" customHeight="1">
      <c r="A30" s="50" t="s">
        <v>462</v>
      </c>
      <c r="B30" s="51">
        <v>200</v>
      </c>
      <c r="C30" s="54"/>
      <c r="D30" s="53">
        <v>481592102461</v>
      </c>
      <c r="E30" s="281">
        <v>526529708418</v>
      </c>
    </row>
    <row r="31" spans="1:5" ht="15.75" customHeight="1">
      <c r="A31" s="48" t="s">
        <v>467</v>
      </c>
      <c r="B31" s="49">
        <v>210</v>
      </c>
      <c r="C31" s="53"/>
      <c r="D31" s="53">
        <v>63180086159</v>
      </c>
      <c r="E31" s="53">
        <v>65995343578</v>
      </c>
    </row>
    <row r="32" spans="1:5" ht="15.75" customHeight="1">
      <c r="A32" s="23" t="s">
        <v>463</v>
      </c>
      <c r="B32" s="24">
        <v>211</v>
      </c>
      <c r="C32" s="62"/>
      <c r="D32" s="62">
        <v>21652006802</v>
      </c>
      <c r="E32" s="62">
        <v>24426264221</v>
      </c>
    </row>
    <row r="33" spans="1:5" ht="15.75" customHeight="1">
      <c r="A33" s="23" t="s">
        <v>464</v>
      </c>
      <c r="B33" s="24">
        <v>212</v>
      </c>
      <c r="C33" s="29"/>
      <c r="D33" s="62">
        <v>0</v>
      </c>
      <c r="E33" s="62">
        <v>0</v>
      </c>
    </row>
    <row r="34" spans="1:6" ht="15.75" customHeight="1">
      <c r="A34" s="23" t="s">
        <v>465</v>
      </c>
      <c r="B34" s="24">
        <v>213</v>
      </c>
      <c r="C34" s="58"/>
      <c r="D34" s="62">
        <v>0</v>
      </c>
      <c r="E34" s="62">
        <v>0</v>
      </c>
      <c r="F34" s="34">
        <v>7771891165</v>
      </c>
    </row>
    <row r="35" spans="1:5" ht="15.75" customHeight="1">
      <c r="A35" s="23" t="s">
        <v>468</v>
      </c>
      <c r="B35" s="24">
        <v>218</v>
      </c>
      <c r="C35" s="29"/>
      <c r="D35" s="62">
        <v>41528079357</v>
      </c>
      <c r="E35" s="29">
        <v>41569079357</v>
      </c>
    </row>
    <row r="36" spans="1:5" ht="15.75" customHeight="1">
      <c r="A36" s="23" t="s">
        <v>469</v>
      </c>
      <c r="B36" s="24">
        <v>219</v>
      </c>
      <c r="C36" s="77"/>
      <c r="D36" s="62">
        <v>0</v>
      </c>
      <c r="E36" s="62">
        <v>0</v>
      </c>
    </row>
    <row r="37" spans="1:5" ht="15.75" customHeight="1">
      <c r="A37" s="48" t="s">
        <v>466</v>
      </c>
      <c r="B37" s="49">
        <v>220</v>
      </c>
      <c r="C37" s="53"/>
      <c r="D37" s="53">
        <v>282766498901</v>
      </c>
      <c r="E37" s="53">
        <v>328662669239</v>
      </c>
    </row>
    <row r="38" spans="1:6" ht="15.75" customHeight="1">
      <c r="A38" s="23" t="s">
        <v>221</v>
      </c>
      <c r="B38" s="24">
        <v>221</v>
      </c>
      <c r="C38" s="29"/>
      <c r="D38" s="62">
        <v>92865534694</v>
      </c>
      <c r="E38" s="62">
        <v>97616582618</v>
      </c>
      <c r="F38" s="33"/>
    </row>
    <row r="39" spans="1:6" ht="15.75" customHeight="1">
      <c r="A39" s="23" t="s">
        <v>209</v>
      </c>
      <c r="B39" s="24">
        <v>222</v>
      </c>
      <c r="C39" s="35"/>
      <c r="D39" s="62">
        <v>210386378395</v>
      </c>
      <c r="E39" s="62">
        <v>208915599324</v>
      </c>
      <c r="F39" s="34"/>
    </row>
    <row r="40" spans="1:6" ht="15.75" customHeight="1">
      <c r="A40" s="23" t="s">
        <v>222</v>
      </c>
      <c r="B40" s="24">
        <v>223</v>
      </c>
      <c r="C40" s="60"/>
      <c r="D40" s="62">
        <v>-117520843701</v>
      </c>
      <c r="E40" s="284">
        <v>-111299016706</v>
      </c>
      <c r="F40" s="34"/>
    </row>
    <row r="41" spans="1:5" ht="15.75" customHeight="1">
      <c r="A41" s="23" t="s">
        <v>210</v>
      </c>
      <c r="B41" s="24">
        <v>224</v>
      </c>
      <c r="C41" s="29"/>
      <c r="D41" s="62">
        <v>0</v>
      </c>
      <c r="E41" s="62">
        <v>0</v>
      </c>
    </row>
    <row r="42" spans="1:5" ht="15.75" customHeight="1">
      <c r="A42" s="23" t="s">
        <v>209</v>
      </c>
      <c r="B42" s="24">
        <v>225</v>
      </c>
      <c r="C42" s="29"/>
      <c r="D42" s="62">
        <v>0</v>
      </c>
      <c r="E42" s="62">
        <v>0</v>
      </c>
    </row>
    <row r="43" spans="1:5" ht="15.75" customHeight="1">
      <c r="A43" s="23" t="s">
        <v>222</v>
      </c>
      <c r="B43" s="24">
        <v>226</v>
      </c>
      <c r="C43" s="36"/>
      <c r="D43" s="62">
        <v>0</v>
      </c>
      <c r="E43" s="62">
        <v>0</v>
      </c>
    </row>
    <row r="44" spans="1:5" ht="15.75" customHeight="1">
      <c r="A44" s="23" t="s">
        <v>211</v>
      </c>
      <c r="B44" s="24">
        <v>227</v>
      </c>
      <c r="C44" s="29"/>
      <c r="D44" s="62">
        <v>37259227340</v>
      </c>
      <c r="E44" s="62">
        <v>28289860525</v>
      </c>
    </row>
    <row r="45" spans="1:5" ht="15.75" customHeight="1">
      <c r="A45" s="23" t="s">
        <v>209</v>
      </c>
      <c r="B45" s="24">
        <v>228</v>
      </c>
      <c r="C45" s="29"/>
      <c r="D45" s="62">
        <v>255491609387</v>
      </c>
      <c r="E45" s="62">
        <v>243088737124</v>
      </c>
    </row>
    <row r="46" spans="1:5" ht="15.75" customHeight="1">
      <c r="A46" s="23" t="s">
        <v>222</v>
      </c>
      <c r="B46" s="24">
        <v>229</v>
      </c>
      <c r="C46" s="61"/>
      <c r="D46" s="62">
        <v>-218232382047</v>
      </c>
      <c r="E46" s="285">
        <v>-214798876599</v>
      </c>
    </row>
    <row r="47" spans="1:5" ht="15.75" customHeight="1">
      <c r="A47" s="23" t="s">
        <v>470</v>
      </c>
      <c r="B47" s="24">
        <v>230</v>
      </c>
      <c r="C47" s="35"/>
      <c r="D47" s="62">
        <v>152641736867</v>
      </c>
      <c r="E47" s="76">
        <v>202756226096</v>
      </c>
    </row>
    <row r="48" spans="1:5" ht="15.75" customHeight="1">
      <c r="A48" s="48" t="s">
        <v>472</v>
      </c>
      <c r="B48" s="49">
        <v>240</v>
      </c>
      <c r="C48" s="53"/>
      <c r="D48" s="53">
        <v>48408879968</v>
      </c>
      <c r="E48" s="53">
        <v>49020518603</v>
      </c>
    </row>
    <row r="49" spans="1:5" ht="15.75" customHeight="1">
      <c r="A49" s="23" t="s">
        <v>209</v>
      </c>
      <c r="B49" s="24">
        <v>241</v>
      </c>
      <c r="C49" s="35"/>
      <c r="D49" s="62">
        <v>65217193513</v>
      </c>
      <c r="E49" s="29">
        <v>65217193513</v>
      </c>
    </row>
    <row r="50" spans="1:5" ht="22.5" customHeight="1">
      <c r="A50" s="23" t="s">
        <v>222</v>
      </c>
      <c r="B50" s="24">
        <v>242</v>
      </c>
      <c r="C50" s="60"/>
      <c r="D50" s="62">
        <v>-16808313545</v>
      </c>
      <c r="E50" s="282">
        <v>-16196674910</v>
      </c>
    </row>
    <row r="51" spans="1:5" ht="18" customHeight="1">
      <c r="A51" s="48" t="s">
        <v>471</v>
      </c>
      <c r="B51" s="49">
        <v>250</v>
      </c>
      <c r="C51" s="53"/>
      <c r="D51" s="53">
        <v>83311983607</v>
      </c>
      <c r="E51" s="53">
        <v>77526599251</v>
      </c>
    </row>
    <row r="52" spans="1:5" ht="18" customHeight="1">
      <c r="A52" s="23" t="s">
        <v>473</v>
      </c>
      <c r="B52" s="24">
        <v>251</v>
      </c>
      <c r="C52" s="35"/>
      <c r="D52" s="62">
        <v>15000000000</v>
      </c>
      <c r="E52" s="29">
        <v>15000000000</v>
      </c>
    </row>
    <row r="53" spans="1:5" ht="22.5" customHeight="1">
      <c r="A53" s="23" t="s">
        <v>474</v>
      </c>
      <c r="B53" s="24">
        <v>252</v>
      </c>
      <c r="C53" s="35"/>
      <c r="D53" s="62">
        <v>62250000000</v>
      </c>
      <c r="E53" s="62">
        <v>55550000000</v>
      </c>
    </row>
    <row r="54" spans="1:5" ht="20.25" customHeight="1">
      <c r="A54" s="23" t="s">
        <v>223</v>
      </c>
      <c r="B54" s="24">
        <v>258</v>
      </c>
      <c r="C54" s="29"/>
      <c r="D54" s="62">
        <v>18324891650</v>
      </c>
      <c r="E54" s="62">
        <v>19239507294</v>
      </c>
    </row>
    <row r="55" spans="1:5" ht="15.75" customHeight="1">
      <c r="A55" s="23" t="s">
        <v>475</v>
      </c>
      <c r="B55" s="24">
        <v>259</v>
      </c>
      <c r="C55" s="36"/>
      <c r="D55" s="62">
        <v>-12262908043</v>
      </c>
      <c r="E55" s="29">
        <v>-12262908043</v>
      </c>
    </row>
    <row r="56" spans="1:5" ht="15.75" customHeight="1">
      <c r="A56" s="48" t="s">
        <v>476</v>
      </c>
      <c r="B56" s="49">
        <v>260</v>
      </c>
      <c r="C56" s="53"/>
      <c r="D56" s="53">
        <v>3924653826</v>
      </c>
      <c r="E56" s="53">
        <v>5324577747</v>
      </c>
    </row>
    <row r="57" spans="1:5" ht="15.75" customHeight="1">
      <c r="A57" s="23" t="s">
        <v>477</v>
      </c>
      <c r="B57" s="24">
        <v>261</v>
      </c>
      <c r="C57" s="29"/>
      <c r="D57" s="62">
        <v>3919653826</v>
      </c>
      <c r="E57" s="62">
        <v>5319577747</v>
      </c>
    </row>
    <row r="58" spans="1:5" ht="15.75" customHeight="1">
      <c r="A58" s="23" t="s">
        <v>478</v>
      </c>
      <c r="B58" s="24">
        <v>262</v>
      </c>
      <c r="C58" s="29"/>
      <c r="D58" s="62">
        <v>0</v>
      </c>
      <c r="E58" s="62">
        <v>0</v>
      </c>
    </row>
    <row r="59" spans="1:5" ht="15.75" customHeight="1">
      <c r="A59" s="23" t="s">
        <v>479</v>
      </c>
      <c r="B59" s="24">
        <v>268</v>
      </c>
      <c r="C59" s="29"/>
      <c r="D59" s="62">
        <v>5000000</v>
      </c>
      <c r="E59" s="62">
        <v>5000000</v>
      </c>
    </row>
    <row r="60" spans="1:5" ht="15.75" customHeight="1">
      <c r="A60" s="59" t="s">
        <v>212</v>
      </c>
      <c r="B60" s="55">
        <v>270</v>
      </c>
      <c r="C60" s="56"/>
      <c r="D60" s="230">
        <v>836314557028</v>
      </c>
      <c r="E60" s="230">
        <v>862666577420</v>
      </c>
    </row>
    <row r="61" spans="1:5" ht="8.25" customHeight="1">
      <c r="A61" s="26"/>
      <c r="B61" s="27"/>
      <c r="C61" s="234"/>
      <c r="D61" s="283"/>
      <c r="E61" s="234"/>
    </row>
    <row r="62" spans="1:5" ht="12" customHeight="1">
      <c r="A62" s="26"/>
      <c r="B62" s="27"/>
      <c r="C62" s="234"/>
      <c r="D62" s="283"/>
      <c r="E62" s="234"/>
    </row>
    <row r="63" spans="1:5" ht="15.75" customHeight="1">
      <c r="A63" s="20" t="s">
        <v>213</v>
      </c>
      <c r="B63" s="21" t="s">
        <v>202</v>
      </c>
      <c r="C63" s="21"/>
      <c r="D63" s="22" t="s">
        <v>204</v>
      </c>
      <c r="E63" s="21" t="s">
        <v>203</v>
      </c>
    </row>
    <row r="64" spans="1:5" ht="15.75" customHeight="1">
      <c r="A64" s="50" t="s">
        <v>214</v>
      </c>
      <c r="B64" s="51">
        <v>300</v>
      </c>
      <c r="C64" s="52"/>
      <c r="D64" s="53">
        <v>384049043727</v>
      </c>
      <c r="E64" s="279">
        <v>426792050834</v>
      </c>
    </row>
    <row r="65" spans="1:5" ht="15.75" customHeight="1">
      <c r="A65" s="48" t="s">
        <v>215</v>
      </c>
      <c r="B65" s="49">
        <v>310</v>
      </c>
      <c r="C65" s="53"/>
      <c r="D65" s="53">
        <v>75919325960</v>
      </c>
      <c r="E65" s="53">
        <v>72190268562</v>
      </c>
    </row>
    <row r="66" spans="1:5" ht="15.75" customHeight="1">
      <c r="A66" s="23" t="s">
        <v>480</v>
      </c>
      <c r="B66" s="24">
        <v>311</v>
      </c>
      <c r="C66" s="35"/>
      <c r="D66" s="36">
        <v>6090800000</v>
      </c>
      <c r="E66" s="62">
        <v>10531600000</v>
      </c>
    </row>
    <row r="67" spans="1:5" ht="15.75" customHeight="1">
      <c r="A67" s="23" t="s">
        <v>483</v>
      </c>
      <c r="B67" s="24">
        <v>312</v>
      </c>
      <c r="C67" s="63"/>
      <c r="D67" s="62">
        <v>2256430807</v>
      </c>
      <c r="E67" s="62">
        <v>3554054395</v>
      </c>
    </row>
    <row r="68" spans="1:5" ht="15.75" customHeight="1">
      <c r="A68" s="23" t="s">
        <v>484</v>
      </c>
      <c r="B68" s="24">
        <v>313</v>
      </c>
      <c r="C68" s="37"/>
      <c r="D68" s="62">
        <v>14550430718</v>
      </c>
      <c r="E68" s="37">
        <v>2191196418</v>
      </c>
    </row>
    <row r="69" spans="1:5" ht="15.75" customHeight="1">
      <c r="A69" s="23" t="s">
        <v>485</v>
      </c>
      <c r="B69" s="24">
        <v>314</v>
      </c>
      <c r="C69" s="35"/>
      <c r="D69" s="62">
        <v>13194915745</v>
      </c>
      <c r="E69" s="62">
        <v>17439000592</v>
      </c>
    </row>
    <row r="70" spans="1:5" ht="15.75" customHeight="1">
      <c r="A70" s="23" t="s">
        <v>486</v>
      </c>
      <c r="B70" s="24">
        <v>315</v>
      </c>
      <c r="C70" s="35"/>
      <c r="D70" s="62">
        <v>2325772592</v>
      </c>
      <c r="E70" s="62">
        <v>2325772592</v>
      </c>
    </row>
    <row r="71" spans="1:5" ht="15.75" customHeight="1">
      <c r="A71" s="23" t="s">
        <v>481</v>
      </c>
      <c r="B71" s="24">
        <v>316</v>
      </c>
      <c r="C71" s="35"/>
      <c r="D71" s="62">
        <v>12598640145</v>
      </c>
      <c r="E71" s="62">
        <v>12664094691</v>
      </c>
    </row>
    <row r="72" spans="1:5" ht="15.75" customHeight="1">
      <c r="A72" s="23" t="s">
        <v>482</v>
      </c>
      <c r="B72" s="24">
        <v>317</v>
      </c>
      <c r="C72" s="35"/>
      <c r="D72" s="62">
        <v>0</v>
      </c>
      <c r="E72" s="62">
        <v>0</v>
      </c>
    </row>
    <row r="73" spans="1:5" ht="15.75" customHeight="1">
      <c r="A73" s="23" t="s">
        <v>487</v>
      </c>
      <c r="B73" s="24">
        <v>318</v>
      </c>
      <c r="C73" s="35"/>
      <c r="D73" s="62">
        <v>0</v>
      </c>
      <c r="E73" s="29">
        <v>0</v>
      </c>
    </row>
    <row r="74" spans="1:5" ht="15.75" customHeight="1">
      <c r="A74" s="23" t="s">
        <v>488</v>
      </c>
      <c r="B74" s="24">
        <v>319</v>
      </c>
      <c r="C74" s="29"/>
      <c r="D74" s="62">
        <v>21504517244</v>
      </c>
      <c r="E74" s="76">
        <v>19723245497</v>
      </c>
    </row>
    <row r="75" spans="1:5" ht="15.75" customHeight="1">
      <c r="A75" s="23" t="s">
        <v>489</v>
      </c>
      <c r="B75" s="24">
        <v>320</v>
      </c>
      <c r="C75" s="65"/>
      <c r="D75" s="62">
        <v>0</v>
      </c>
      <c r="E75" s="29">
        <v>0</v>
      </c>
    </row>
    <row r="76" spans="1:5" ht="15.75" customHeight="1">
      <c r="A76" s="474" t="s">
        <v>518</v>
      </c>
      <c r="B76" s="24">
        <v>323</v>
      </c>
      <c r="C76" s="65"/>
      <c r="D76" s="62">
        <v>3397818709</v>
      </c>
      <c r="E76" s="29">
        <v>3761304377</v>
      </c>
    </row>
    <row r="77" spans="1:5" ht="15.75" customHeight="1">
      <c r="A77" s="48" t="s">
        <v>217</v>
      </c>
      <c r="B77" s="49">
        <v>330</v>
      </c>
      <c r="C77" s="64"/>
      <c r="D77" s="53">
        <v>308129717767</v>
      </c>
      <c r="E77" s="53">
        <v>354601782272</v>
      </c>
    </row>
    <row r="78" spans="1:5" ht="15.75" customHeight="1">
      <c r="A78" s="23" t="s">
        <v>490</v>
      </c>
      <c r="B78" s="24">
        <v>331</v>
      </c>
      <c r="C78" s="231"/>
      <c r="D78" s="62">
        <v>0</v>
      </c>
      <c r="E78" s="62">
        <v>0</v>
      </c>
    </row>
    <row r="79" spans="1:5" ht="18.75" customHeight="1">
      <c r="A79" s="23" t="s">
        <v>491</v>
      </c>
      <c r="B79" s="24">
        <v>332</v>
      </c>
      <c r="C79" s="232"/>
      <c r="D79" s="62">
        <v>0</v>
      </c>
      <c r="E79" s="62">
        <v>0</v>
      </c>
    </row>
    <row r="80" spans="1:6" ht="15.75" customHeight="1">
      <c r="A80" s="23" t="s">
        <v>492</v>
      </c>
      <c r="B80" s="24">
        <v>333</v>
      </c>
      <c r="C80" s="232"/>
      <c r="D80" s="62">
        <v>77483721999</v>
      </c>
      <c r="E80" s="35">
        <v>74562688610</v>
      </c>
      <c r="F80" s="34">
        <v>7771891165</v>
      </c>
    </row>
    <row r="81" spans="1:5" ht="15.75" customHeight="1">
      <c r="A81" s="23" t="s">
        <v>493</v>
      </c>
      <c r="B81" s="24">
        <v>334</v>
      </c>
      <c r="C81" s="231"/>
      <c r="D81" s="62">
        <v>63185539246</v>
      </c>
      <c r="E81" s="62">
        <v>55207776348</v>
      </c>
    </row>
    <row r="82" spans="1:5" ht="15.75" customHeight="1">
      <c r="A82" s="23" t="s">
        <v>494</v>
      </c>
      <c r="B82" s="24">
        <v>335</v>
      </c>
      <c r="C82" s="232"/>
      <c r="D82" s="62">
        <v>0</v>
      </c>
      <c r="E82" s="29">
        <v>0</v>
      </c>
    </row>
    <row r="83" spans="1:5" ht="15.75" customHeight="1">
      <c r="A83" s="23" t="s">
        <v>495</v>
      </c>
      <c r="B83" s="24">
        <v>336</v>
      </c>
      <c r="C83" s="63"/>
      <c r="D83" s="62">
        <v>79366770</v>
      </c>
      <c r="E83" s="62">
        <v>82109770</v>
      </c>
    </row>
    <row r="84" spans="1:5" ht="15.75" customHeight="1">
      <c r="A84" s="23" t="s">
        <v>496</v>
      </c>
      <c r="B84" s="24">
        <v>337</v>
      </c>
      <c r="C84" s="35"/>
      <c r="D84" s="62">
        <v>0</v>
      </c>
      <c r="E84" s="62">
        <v>0</v>
      </c>
    </row>
    <row r="85" spans="1:5" ht="15.75" customHeight="1">
      <c r="A85" s="474" t="s">
        <v>519</v>
      </c>
      <c r="B85" s="24">
        <v>338</v>
      </c>
      <c r="C85" s="35"/>
      <c r="D85" s="62">
        <v>167381089752</v>
      </c>
      <c r="E85" s="62">
        <v>224749207544</v>
      </c>
    </row>
    <row r="86" spans="1:5" ht="15.75" customHeight="1">
      <c r="A86" s="474" t="s">
        <v>520</v>
      </c>
      <c r="B86" s="24">
        <v>339</v>
      </c>
      <c r="C86" s="35"/>
      <c r="D86" s="62">
        <v>0</v>
      </c>
      <c r="E86" s="62">
        <v>0</v>
      </c>
    </row>
    <row r="87" spans="1:5" ht="15.75" customHeight="1">
      <c r="A87" s="50" t="s">
        <v>497</v>
      </c>
      <c r="B87" s="51">
        <v>400</v>
      </c>
      <c r="C87" s="54"/>
      <c r="D87" s="53">
        <v>452265513301</v>
      </c>
      <c r="E87" s="281">
        <v>435874526586</v>
      </c>
    </row>
    <row r="88" spans="1:5" ht="15.75" customHeight="1">
      <c r="A88" s="48" t="s">
        <v>498</v>
      </c>
      <c r="B88" s="49">
        <v>410</v>
      </c>
      <c r="C88" s="53"/>
      <c r="D88" s="53">
        <v>452265513301</v>
      </c>
      <c r="E88" s="53">
        <v>435874526586</v>
      </c>
    </row>
    <row r="89" spans="1:5" ht="15.75" customHeight="1">
      <c r="A89" s="23" t="s">
        <v>499</v>
      </c>
      <c r="B89" s="24">
        <v>411</v>
      </c>
      <c r="C89" s="29"/>
      <c r="D89" s="62">
        <v>120000000000</v>
      </c>
      <c r="E89" s="62">
        <v>120000000000</v>
      </c>
    </row>
    <row r="90" spans="1:5" ht="15.75" customHeight="1">
      <c r="A90" s="23" t="s">
        <v>500</v>
      </c>
      <c r="B90" s="24">
        <v>412</v>
      </c>
      <c r="C90" s="65"/>
      <c r="D90" s="62">
        <v>210352860000</v>
      </c>
      <c r="E90" s="62">
        <v>210352860000</v>
      </c>
    </row>
    <row r="91" spans="1:5" ht="15.75" customHeight="1">
      <c r="A91" s="23" t="s">
        <v>501</v>
      </c>
      <c r="B91" s="24">
        <v>413</v>
      </c>
      <c r="C91" s="65"/>
      <c r="D91" s="62">
        <v>0</v>
      </c>
      <c r="E91" s="29">
        <v>0</v>
      </c>
    </row>
    <row r="92" spans="1:5" ht="24.75" customHeight="1">
      <c r="A92" s="23" t="s">
        <v>502</v>
      </c>
      <c r="B92" s="24">
        <v>414</v>
      </c>
      <c r="C92" s="65"/>
      <c r="D92" s="62">
        <v>0</v>
      </c>
      <c r="E92" s="29">
        <v>0</v>
      </c>
    </row>
    <row r="93" spans="1:5" ht="24.75" customHeight="1">
      <c r="A93" s="23" t="s">
        <v>503</v>
      </c>
      <c r="B93" s="24">
        <v>415</v>
      </c>
      <c r="C93" s="65"/>
      <c r="D93" s="62">
        <v>0</v>
      </c>
      <c r="E93" s="29">
        <v>0</v>
      </c>
    </row>
    <row r="94" spans="1:5" ht="15.75" customHeight="1">
      <c r="A94" s="23" t="s">
        <v>504</v>
      </c>
      <c r="B94" s="24">
        <v>416</v>
      </c>
      <c r="C94" s="65"/>
      <c r="D94" s="62">
        <v>0</v>
      </c>
      <c r="E94" s="29">
        <v>0</v>
      </c>
    </row>
    <row r="95" spans="1:5" ht="15.75" customHeight="1">
      <c r="A95" s="23" t="s">
        <v>505</v>
      </c>
      <c r="B95" s="24">
        <v>417</v>
      </c>
      <c r="C95" s="65"/>
      <c r="D95" s="62">
        <v>46931649205</v>
      </c>
      <c r="E95" s="29">
        <v>46931649205</v>
      </c>
    </row>
    <row r="96" spans="1:5" s="9" customFormat="1" ht="18.75" customHeight="1">
      <c r="A96" s="23" t="s">
        <v>506</v>
      </c>
      <c r="B96" s="24">
        <v>418</v>
      </c>
      <c r="C96" s="65"/>
      <c r="D96" s="62">
        <v>9772178073</v>
      </c>
      <c r="E96" s="29">
        <v>9772178073</v>
      </c>
    </row>
    <row r="97" spans="1:5" s="9" customFormat="1" ht="20.25" customHeight="1">
      <c r="A97" s="23" t="s">
        <v>507</v>
      </c>
      <c r="B97" s="24">
        <v>419</v>
      </c>
      <c r="C97" s="65"/>
      <c r="D97" s="62">
        <v>0</v>
      </c>
      <c r="E97" s="29">
        <v>771800332</v>
      </c>
    </row>
    <row r="98" spans="1:5" ht="15.75" customHeight="1">
      <c r="A98" s="23" t="s">
        <v>508</v>
      </c>
      <c r="B98" s="24">
        <v>420</v>
      </c>
      <c r="C98" s="65"/>
      <c r="D98" s="62">
        <v>65208826023</v>
      </c>
      <c r="E98" s="29">
        <v>48046038976</v>
      </c>
    </row>
    <row r="99" spans="1:5" ht="15.75" customHeight="1">
      <c r="A99" s="23" t="s">
        <v>509</v>
      </c>
      <c r="B99" s="24">
        <v>421</v>
      </c>
      <c r="C99" s="65"/>
      <c r="D99" s="62">
        <v>0</v>
      </c>
      <c r="E99" s="29">
        <v>0</v>
      </c>
    </row>
    <row r="100" spans="1:5" ht="15.75" customHeight="1">
      <c r="A100" s="474" t="s">
        <v>521</v>
      </c>
      <c r="B100" s="24">
        <v>422</v>
      </c>
      <c r="C100" s="65"/>
      <c r="D100" s="62">
        <v>0</v>
      </c>
      <c r="E100" s="29">
        <v>0</v>
      </c>
    </row>
    <row r="101" spans="1:5" ht="15.75" customHeight="1">
      <c r="A101" s="48" t="s">
        <v>224</v>
      </c>
      <c r="B101" s="49">
        <v>430</v>
      </c>
      <c r="C101" s="53"/>
      <c r="D101" s="53">
        <v>0</v>
      </c>
      <c r="E101" s="381">
        <v>0</v>
      </c>
    </row>
    <row r="102" spans="1:5" ht="18" customHeight="1">
      <c r="A102" s="23" t="s">
        <v>433</v>
      </c>
      <c r="B102" s="24">
        <v>431</v>
      </c>
      <c r="C102" s="35"/>
      <c r="D102" s="62">
        <v>0</v>
      </c>
      <c r="E102" s="76">
        <v>0</v>
      </c>
    </row>
    <row r="103" spans="1:5" ht="15.75" customHeight="1">
      <c r="A103" s="23" t="s">
        <v>510</v>
      </c>
      <c r="B103" s="24">
        <v>432</v>
      </c>
      <c r="C103" s="29"/>
      <c r="D103" s="62">
        <v>0</v>
      </c>
      <c r="E103" s="29">
        <v>0</v>
      </c>
    </row>
    <row r="104" spans="1:5" ht="15.75" customHeight="1">
      <c r="A104" s="23" t="s">
        <v>511</v>
      </c>
      <c r="B104" s="24">
        <v>433</v>
      </c>
      <c r="C104" s="30"/>
      <c r="D104" s="62">
        <v>0</v>
      </c>
      <c r="E104" s="30">
        <v>0</v>
      </c>
    </row>
    <row r="105" spans="1:5" ht="15.75" customHeight="1">
      <c r="A105" s="59" t="s">
        <v>218</v>
      </c>
      <c r="B105" s="55">
        <v>440</v>
      </c>
      <c r="C105" s="56">
        <f>C64+C87</f>
        <v>0</v>
      </c>
      <c r="D105" s="56">
        <v>836314557028</v>
      </c>
      <c r="E105" s="56">
        <v>862666577420</v>
      </c>
    </row>
    <row r="106" ht="15.75" customHeight="1"/>
    <row r="107" ht="15.75" customHeight="1" hidden="1">
      <c r="D107" s="28">
        <f>D105-D60</f>
        <v>0</v>
      </c>
    </row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spans="1:5" ht="15.75" customHeight="1">
      <c r="A116" s="16"/>
      <c r="B116" s="17"/>
      <c r="C116" s="17"/>
      <c r="D116" s="18"/>
      <c r="E116" s="18"/>
    </row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</sheetData>
  <sheetProtection/>
  <printOptions/>
  <pageMargins left="1.08" right="0.32" top="0.51" bottom="0.38" header="0.17" footer="0.18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37.25390625" style="159" customWidth="1"/>
    <col min="2" max="2" width="8.375" style="159" customWidth="1"/>
    <col min="3" max="3" width="6.625" style="159" customWidth="1"/>
    <col min="4" max="4" width="12.00390625" style="159" customWidth="1"/>
    <col min="5" max="5" width="3.375" style="159" customWidth="1"/>
    <col min="6" max="6" width="16.125" style="159" customWidth="1"/>
    <col min="7" max="7" width="16.00390625" style="159" customWidth="1"/>
    <col min="8" max="16384" width="9.125" style="159" customWidth="1"/>
  </cols>
  <sheetData>
    <row r="1" spans="1:5" ht="15.75">
      <c r="A1" s="223" t="s">
        <v>180</v>
      </c>
      <c r="B1" s="6"/>
      <c r="C1" s="67"/>
      <c r="D1" s="67"/>
      <c r="E1" s="67"/>
    </row>
    <row r="2" spans="1:6" ht="45" customHeight="1">
      <c r="A2" s="603" t="s">
        <v>39</v>
      </c>
      <c r="B2" s="603"/>
      <c r="C2" s="603"/>
      <c r="D2" s="603"/>
      <c r="E2" s="603"/>
      <c r="F2" s="603"/>
    </row>
    <row r="4" spans="1:6" ht="36" customHeight="1" thickBot="1">
      <c r="A4" s="409" t="s">
        <v>164</v>
      </c>
      <c r="B4" s="409"/>
      <c r="C4" s="410" t="s">
        <v>714</v>
      </c>
      <c r="D4" s="410" t="s">
        <v>715</v>
      </c>
      <c r="E4" s="410"/>
      <c r="F4" s="409" t="s">
        <v>673</v>
      </c>
    </row>
    <row r="5" s="2" customFormat="1" ht="15.75">
      <c r="A5" s="2" t="s">
        <v>686</v>
      </c>
    </row>
    <row r="6" s="2" customFormat="1" ht="15.75">
      <c r="A6" s="2" t="s">
        <v>687</v>
      </c>
    </row>
    <row r="7" spans="1:7" ht="15.75">
      <c r="A7" s="159" t="s">
        <v>688</v>
      </c>
      <c r="C7" s="159" t="s">
        <v>684</v>
      </c>
      <c r="D7" s="411">
        <f>'BCD KT'!D8/'BCD KT'!D60</f>
        <v>0.42414956380476326</v>
      </c>
      <c r="E7" s="411"/>
      <c r="F7" s="411">
        <f>'BCD KT'!E8/'BCD KT'!E60</f>
        <v>0.3896486519824305</v>
      </c>
      <c r="G7" s="411"/>
    </row>
    <row r="8" spans="1:7" ht="15.75">
      <c r="A8" s="159" t="s">
        <v>689</v>
      </c>
      <c r="C8" s="159" t="s">
        <v>684</v>
      </c>
      <c r="D8" s="411">
        <f>'BCD KT'!D30/'BCD KT'!D60</f>
        <v>0.5758504361952368</v>
      </c>
      <c r="E8" s="411"/>
      <c r="F8" s="411">
        <f>'BCD KT'!E30/'BCD KT'!E60</f>
        <v>0.6103513480175695</v>
      </c>
      <c r="G8" s="411"/>
    </row>
    <row r="9" spans="4:7" ht="15.75">
      <c r="D9" s="411"/>
      <c r="E9" s="411"/>
      <c r="F9" s="411"/>
      <c r="G9" s="411"/>
    </row>
    <row r="10" spans="1:7" s="2" customFormat="1" ht="15.75">
      <c r="A10" s="2" t="s">
        <v>690</v>
      </c>
      <c r="D10" s="412"/>
      <c r="E10" s="412"/>
      <c r="F10" s="412"/>
      <c r="G10" s="412"/>
    </row>
    <row r="11" spans="1:7" ht="15.75">
      <c r="A11" s="159" t="s">
        <v>691</v>
      </c>
      <c r="C11" s="159" t="s">
        <v>684</v>
      </c>
      <c r="D11" s="411">
        <f>'BCD KT'!D64/'BCD KT'!D105</f>
        <v>0.4592160216507411</v>
      </c>
      <c r="E11" s="411"/>
      <c r="F11" s="411">
        <f>'BCD KT'!E64/'BCD KT'!E105</f>
        <v>0.49473581335493305</v>
      </c>
      <c r="G11" s="411"/>
    </row>
    <row r="12" spans="1:7" ht="15.75">
      <c r="A12" s="159" t="s">
        <v>692</v>
      </c>
      <c r="C12" s="159" t="s">
        <v>684</v>
      </c>
      <c r="D12" s="411">
        <f>'BCD KT'!D87/'BCD KT'!D105</f>
        <v>0.540783978349259</v>
      </c>
      <c r="E12" s="411"/>
      <c r="F12" s="411">
        <f>'BCD KT'!E87/'BCD KT'!E105</f>
        <v>0.505264186645067</v>
      </c>
      <c r="G12" s="411"/>
    </row>
    <row r="14" s="2" customFormat="1" ht="15.75">
      <c r="A14" s="2" t="s">
        <v>693</v>
      </c>
    </row>
    <row r="15" spans="1:7" ht="15.75">
      <c r="A15" s="159" t="s">
        <v>705</v>
      </c>
      <c r="C15" s="159" t="s">
        <v>685</v>
      </c>
      <c r="D15" s="413">
        <f>'BCD KT'!D60/'BCD KT'!D65</f>
        <v>11.015832219962455</v>
      </c>
      <c r="E15" s="413"/>
      <c r="F15" s="413">
        <f>'BCD KT'!E60/'BCD KT'!E65</f>
        <v>11.949901206962627</v>
      </c>
      <c r="G15" s="413"/>
    </row>
    <row r="16" spans="1:7" ht="15.75">
      <c r="A16" s="384" t="s">
        <v>706</v>
      </c>
      <c r="C16" s="159" t="s">
        <v>685</v>
      </c>
      <c r="D16" s="413">
        <f>'BCD KT'!D8/'BCD KT'!D65</f>
        <v>4.672360431043532</v>
      </c>
      <c r="E16" s="413"/>
      <c r="F16" s="413">
        <f>'BCD KT'!E8/'BCD KT'!E65</f>
        <v>4.656262896616207</v>
      </c>
      <c r="G16" s="413"/>
    </row>
    <row r="17" spans="1:7" ht="15.75">
      <c r="A17" s="384" t="s">
        <v>707</v>
      </c>
      <c r="C17" s="159" t="s">
        <v>685</v>
      </c>
      <c r="D17" s="413">
        <f>('BCD KT'!D8-'BCD KT'!D22)/'BCD KT'!D65</f>
        <v>2.148571049444549</v>
      </c>
      <c r="E17" s="413"/>
      <c r="F17" s="413">
        <f>('BCD KT'!E8-'BCD KT'!E22)/'BCD KT'!E65</f>
        <v>3.2248105946726286</v>
      </c>
      <c r="G17" s="413"/>
    </row>
    <row r="19" s="2" customFormat="1" ht="15.75">
      <c r="A19" s="2" t="s">
        <v>708</v>
      </c>
    </row>
    <row r="20" s="2" customFormat="1" ht="15.75">
      <c r="A20" s="2" t="s">
        <v>709</v>
      </c>
    </row>
    <row r="21" spans="1:7" ht="15.75">
      <c r="A21" s="159" t="s">
        <v>710</v>
      </c>
      <c r="C21" s="159" t="s">
        <v>684</v>
      </c>
      <c r="D21" s="411">
        <f>KQKD!D21/KQKD!D9</f>
        <v>0.29936633079381275</v>
      </c>
      <c r="E21" s="411"/>
      <c r="F21" s="411">
        <v>0.3840785616643733</v>
      </c>
      <c r="G21" s="411"/>
    </row>
    <row r="22" spans="1:7" ht="15.75">
      <c r="A22" s="159" t="s">
        <v>711</v>
      </c>
      <c r="C22" s="159" t="s">
        <v>684</v>
      </c>
      <c r="D22" s="411">
        <f>KQKD!D28/KQKD!D9</f>
        <v>0.22526862211131418</v>
      </c>
      <c r="E22" s="411"/>
      <c r="F22" s="411">
        <v>0.28759436814644357</v>
      </c>
      <c r="G22" s="411"/>
    </row>
    <row r="23" spans="4:7" ht="15.75">
      <c r="D23" s="411"/>
      <c r="E23" s="411"/>
      <c r="F23" s="411"/>
      <c r="G23" s="411"/>
    </row>
    <row r="24" spans="1:7" s="2" customFormat="1" ht="15.75">
      <c r="A24" s="2" t="s">
        <v>712</v>
      </c>
      <c r="D24" s="412"/>
      <c r="E24" s="412"/>
      <c r="F24" s="412"/>
      <c r="G24" s="412"/>
    </row>
    <row r="25" spans="1:7" ht="15.75">
      <c r="A25" s="159" t="s">
        <v>713</v>
      </c>
      <c r="C25" s="159" t="s">
        <v>684</v>
      </c>
      <c r="D25" s="411">
        <f>KQKD!D21/'BCD KT'!D60</f>
        <v>0.02727221483750447</v>
      </c>
      <c r="E25" s="411"/>
      <c r="F25" s="411">
        <v>0.028061188011245162</v>
      </c>
      <c r="G25" s="411"/>
    </row>
    <row r="26" spans="1:7" ht="15.75">
      <c r="A26" s="159" t="s">
        <v>31</v>
      </c>
      <c r="C26" s="159" t="s">
        <v>684</v>
      </c>
      <c r="D26" s="411">
        <f>KQKD!D28/'BCD KT'!D60</f>
        <v>0.02052192790711568</v>
      </c>
      <c r="E26" s="411"/>
      <c r="F26" s="411">
        <v>0.02101195026496892</v>
      </c>
      <c r="G26" s="411"/>
    </row>
    <row r="27" spans="4:7" ht="15.75">
      <c r="D27" s="411"/>
      <c r="E27" s="411"/>
      <c r="F27" s="411"/>
      <c r="G27" s="411"/>
    </row>
    <row r="28" spans="1:7" ht="15.75">
      <c r="A28" s="2" t="s">
        <v>38</v>
      </c>
      <c r="C28" s="159" t="s">
        <v>684</v>
      </c>
      <c r="D28" s="411">
        <f>KQKD!D28/'BCD KT'!D88</f>
        <v>0.0379484761544874</v>
      </c>
      <c r="E28" s="411"/>
      <c r="F28" s="411">
        <v>0.041586066894009226</v>
      </c>
      <c r="G28" s="414"/>
    </row>
    <row r="29" ht="15.75">
      <c r="G29" s="411"/>
    </row>
  </sheetData>
  <sheetProtection/>
  <mergeCells count="1">
    <mergeCell ref="A2:F2"/>
  </mergeCells>
  <printOptions/>
  <pageMargins left="1.57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</sheetPr>
  <dimension ref="A1:H54"/>
  <sheetViews>
    <sheetView zoomScale="90" zoomScaleNormal="90" zoomScalePageLayoutView="0" workbookViewId="0" topLeftCell="A7">
      <pane xSplit="1" ySplit="5" topLeftCell="B27" activePane="bottomRight" state="frozen"/>
      <selection pane="topLeft" activeCell="A7" sqref="A7"/>
      <selection pane="topRight" activeCell="B7" sqref="B7"/>
      <selection pane="bottomLeft" activeCell="A12" sqref="A12"/>
      <selection pane="bottomRight" activeCell="D60" sqref="D60"/>
    </sheetView>
  </sheetViews>
  <sheetFormatPr defaultColWidth="9.00390625" defaultRowHeight="18" customHeight="1"/>
  <cols>
    <col min="1" max="1" width="53.125" style="6" customWidth="1"/>
    <col min="2" max="3" width="5.875" style="4" customWidth="1"/>
    <col min="4" max="4" width="18.375" style="4" customWidth="1"/>
    <col min="5" max="5" width="18.125" style="4" customWidth="1"/>
    <col min="6" max="8" width="18.75390625" style="4" customWidth="1"/>
    <col min="9" max="9" width="14.00390625" style="6" customWidth="1"/>
    <col min="10" max="16384" width="9.125" style="6" customWidth="1"/>
  </cols>
  <sheetData>
    <row r="1" spans="1:8" s="224" customFormat="1" ht="17.25" customHeight="1">
      <c r="A1" s="73" t="s">
        <v>62</v>
      </c>
      <c r="B1" s="228"/>
      <c r="C1" s="228"/>
      <c r="D1" s="229"/>
      <c r="E1" s="229"/>
      <c r="F1" s="229"/>
      <c r="G1" s="229"/>
      <c r="H1" s="229"/>
    </row>
    <row r="2" spans="1:8" s="224" customFormat="1" ht="3" customHeight="1" hidden="1">
      <c r="A2" s="73"/>
      <c r="B2" s="228"/>
      <c r="C2" s="228"/>
      <c r="D2" s="228"/>
      <c r="E2" s="228"/>
      <c r="F2" s="228"/>
      <c r="G2" s="228"/>
      <c r="H2" s="228"/>
    </row>
    <row r="3" spans="1:8" s="224" customFormat="1" ht="17.25" customHeight="1">
      <c r="A3" s="73" t="s">
        <v>63</v>
      </c>
      <c r="B3" s="228"/>
      <c r="C3" s="228"/>
      <c r="D3" s="228"/>
      <c r="E3" s="228"/>
      <c r="F3" s="228"/>
      <c r="G3" s="228"/>
      <c r="H3" s="228"/>
    </row>
    <row r="4" spans="1:8" s="224" customFormat="1" ht="1.5" customHeight="1">
      <c r="A4" s="2"/>
      <c r="B4" s="4"/>
      <c r="C4" s="4"/>
      <c r="D4" s="4"/>
      <c r="E4" s="4"/>
      <c r="F4" s="4"/>
      <c r="G4" s="4"/>
      <c r="H4" s="4"/>
    </row>
    <row r="5" spans="1:8" ht="30" customHeight="1">
      <c r="A5" s="606" t="s">
        <v>301</v>
      </c>
      <c r="B5" s="606"/>
      <c r="C5" s="606"/>
      <c r="D5" s="606"/>
      <c r="E5" s="606"/>
      <c r="F5" s="606"/>
      <c r="G5" s="606"/>
      <c r="H5" s="460"/>
    </row>
    <row r="6" spans="1:8" ht="19.5" customHeight="1">
      <c r="A6" s="605" t="s">
        <v>388</v>
      </c>
      <c r="B6" s="605"/>
      <c r="C6" s="605"/>
      <c r="D6" s="605"/>
      <c r="E6" s="605"/>
      <c r="F6" s="605"/>
      <c r="G6" s="605"/>
      <c r="H6" s="461"/>
    </row>
    <row r="7" spans="1:8" ht="24" customHeight="1">
      <c r="A7" s="604" t="s">
        <v>272</v>
      </c>
      <c r="B7" s="604"/>
      <c r="C7" s="604"/>
      <c r="D7" s="604"/>
      <c r="E7" s="604"/>
      <c r="F7" s="604"/>
      <c r="G7" s="604"/>
      <c r="H7" s="462"/>
    </row>
    <row r="8" ht="9.75" customHeight="1"/>
    <row r="9" spans="1:8" s="99" customFormat="1" ht="23.25" customHeight="1">
      <c r="A9" s="244" t="s">
        <v>166</v>
      </c>
      <c r="B9" s="245" t="s">
        <v>60</v>
      </c>
      <c r="C9" s="610" t="s">
        <v>702</v>
      </c>
      <c r="D9" s="612" t="s">
        <v>59</v>
      </c>
      <c r="E9" s="613"/>
      <c r="F9" s="607" t="s">
        <v>58</v>
      </c>
      <c r="G9" s="608"/>
      <c r="H9" s="442"/>
    </row>
    <row r="10" spans="1:8" s="99" customFormat="1" ht="15.75" customHeight="1">
      <c r="A10" s="242"/>
      <c r="B10" s="243" t="s">
        <v>61</v>
      </c>
      <c r="C10" s="611"/>
      <c r="D10" s="240" t="s">
        <v>274</v>
      </c>
      <c r="E10" s="524" t="s">
        <v>695</v>
      </c>
      <c r="F10" s="525" t="s">
        <v>273</v>
      </c>
      <c r="G10" s="526" t="s">
        <v>703</v>
      </c>
      <c r="H10" s="443"/>
    </row>
    <row r="11" spans="1:8" s="99" customFormat="1" ht="13.5" customHeight="1">
      <c r="A11" s="246">
        <v>1</v>
      </c>
      <c r="B11" s="241">
        <v>2</v>
      </c>
      <c r="C11" s="468">
        <v>3</v>
      </c>
      <c r="D11" s="247">
        <v>4</v>
      </c>
      <c r="E11" s="468">
        <v>5</v>
      </c>
      <c r="F11" s="468">
        <v>6</v>
      </c>
      <c r="G11" s="469">
        <v>7</v>
      </c>
      <c r="H11" s="443"/>
    </row>
    <row r="12" spans="1:8" s="224" customFormat="1" ht="21.75" customHeight="1">
      <c r="A12" s="416" t="s">
        <v>442</v>
      </c>
      <c r="B12" s="417"/>
      <c r="C12" s="417"/>
      <c r="D12" s="418"/>
      <c r="E12" s="467"/>
      <c r="F12" s="436"/>
      <c r="G12" s="514"/>
      <c r="H12" s="443"/>
    </row>
    <row r="13" spans="1:8" s="224" customFormat="1" ht="17.25" customHeight="1">
      <c r="A13" s="419" t="s">
        <v>440</v>
      </c>
      <c r="B13" s="248" t="s">
        <v>389</v>
      </c>
      <c r="C13" s="248"/>
      <c r="D13" s="379">
        <v>43854015522</v>
      </c>
      <c r="E13" s="379">
        <v>114957965641</v>
      </c>
      <c r="F13" s="437">
        <v>47095350689</v>
      </c>
      <c r="G13" s="535">
        <v>116557907272</v>
      </c>
      <c r="H13" s="443"/>
    </row>
    <row r="14" spans="1:8" s="224" customFormat="1" ht="17.25" customHeight="1">
      <c r="A14" s="419" t="s">
        <v>390</v>
      </c>
      <c r="B14" s="248" t="s">
        <v>391</v>
      </c>
      <c r="C14" s="248"/>
      <c r="D14" s="379">
        <v>-35733178741</v>
      </c>
      <c r="E14" s="379">
        <v>-73328988213</v>
      </c>
      <c r="F14" s="437">
        <v>-32206979862</v>
      </c>
      <c r="G14" s="535">
        <v>-113609868877</v>
      </c>
      <c r="H14" s="443"/>
    </row>
    <row r="15" spans="1:8" s="224" customFormat="1" ht="17.25" customHeight="1">
      <c r="A15" s="419" t="s">
        <v>392</v>
      </c>
      <c r="B15" s="248" t="s">
        <v>393</v>
      </c>
      <c r="C15" s="248"/>
      <c r="D15" s="379">
        <v>-4326668785</v>
      </c>
      <c r="E15" s="379">
        <v>-17285995241</v>
      </c>
      <c r="F15" s="437">
        <v>-3703526785</v>
      </c>
      <c r="G15" s="535">
        <v>-15132737874</v>
      </c>
      <c r="H15" s="443"/>
    </row>
    <row r="16" spans="1:8" s="224" customFormat="1" ht="17.25" customHeight="1">
      <c r="A16" s="419" t="s">
        <v>394</v>
      </c>
      <c r="B16" s="248" t="s">
        <v>395</v>
      </c>
      <c r="C16" s="248"/>
      <c r="D16" s="379">
        <v>-2168295439</v>
      </c>
      <c r="E16" s="379">
        <v>-7466485537</v>
      </c>
      <c r="F16" s="437">
        <v>-2959809036</v>
      </c>
      <c r="G16" s="535">
        <v>-6662988693</v>
      </c>
      <c r="H16" s="443"/>
    </row>
    <row r="17" spans="1:8" s="224" customFormat="1" ht="17.25" customHeight="1">
      <c r="A17" s="419" t="s">
        <v>396</v>
      </c>
      <c r="B17" s="248" t="s">
        <v>397</v>
      </c>
      <c r="C17" s="248"/>
      <c r="D17" s="379">
        <v>-10365686310</v>
      </c>
      <c r="E17" s="379">
        <v>-12344765290</v>
      </c>
      <c r="F17" s="437">
        <v>-7530099847</v>
      </c>
      <c r="G17" s="535">
        <v>-12132608725</v>
      </c>
      <c r="H17" s="443"/>
    </row>
    <row r="18" spans="1:8" s="224" customFormat="1" ht="17.25" customHeight="1">
      <c r="A18" s="419" t="s">
        <v>398</v>
      </c>
      <c r="B18" s="248" t="s">
        <v>399</v>
      </c>
      <c r="C18" s="248"/>
      <c r="D18" s="379">
        <v>111286460311</v>
      </c>
      <c r="E18" s="379">
        <v>665651407382</v>
      </c>
      <c r="F18" s="437">
        <v>354793561351</v>
      </c>
      <c r="G18" s="535">
        <v>711298814033</v>
      </c>
      <c r="H18" s="443"/>
    </row>
    <row r="19" spans="1:8" ht="17.25" customHeight="1">
      <c r="A19" s="419" t="s">
        <v>400</v>
      </c>
      <c r="B19" s="248" t="s">
        <v>401</v>
      </c>
      <c r="C19" s="248"/>
      <c r="D19" s="379">
        <v>-168895913720</v>
      </c>
      <c r="E19" s="379">
        <v>-468642881636</v>
      </c>
      <c r="F19" s="437">
        <v>-320715002857</v>
      </c>
      <c r="G19" s="535">
        <v>-641837412409</v>
      </c>
      <c r="H19" s="443"/>
    </row>
    <row r="20" spans="1:8" ht="18" customHeight="1">
      <c r="A20" s="420" t="s">
        <v>402</v>
      </c>
      <c r="B20" s="249">
        <v>20</v>
      </c>
      <c r="C20" s="249"/>
      <c r="D20" s="421">
        <f>SUM(D13:D19)</f>
        <v>-66349267162</v>
      </c>
      <c r="E20" s="421">
        <f>SUM(E13:E19)</f>
        <v>201540257106</v>
      </c>
      <c r="F20" s="438">
        <f>SUM(F13:F19)</f>
        <v>34773493653</v>
      </c>
      <c r="G20" s="380">
        <f>SUM(G13:G19)</f>
        <v>38481104727</v>
      </c>
      <c r="H20" s="443"/>
    </row>
    <row r="21" spans="1:8" ht="4.5" customHeight="1">
      <c r="A21" s="422"/>
      <c r="B21" s="423"/>
      <c r="C21" s="423"/>
      <c r="D21" s="523">
        <v>0</v>
      </c>
      <c r="E21" s="521">
        <v>0</v>
      </c>
      <c r="F21" s="522">
        <v>0</v>
      </c>
      <c r="G21" s="534"/>
      <c r="H21" s="443"/>
    </row>
    <row r="22" spans="1:8" s="224" customFormat="1" ht="20.25" customHeight="1">
      <c r="A22" s="420" t="s">
        <v>443</v>
      </c>
      <c r="B22" s="248"/>
      <c r="C22" s="248"/>
      <c r="D22" s="378"/>
      <c r="E22" s="378"/>
      <c r="F22" s="439"/>
      <c r="G22" s="537"/>
      <c r="H22" s="443"/>
    </row>
    <row r="23" spans="1:8" s="224" customFormat="1" ht="17.25" customHeight="1">
      <c r="A23" s="419" t="s">
        <v>446</v>
      </c>
      <c r="B23" s="248">
        <v>21</v>
      </c>
      <c r="C23" s="248"/>
      <c r="D23" s="379">
        <v>-6065170846</v>
      </c>
      <c r="E23" s="379">
        <v>-59044768419</v>
      </c>
      <c r="F23" s="437">
        <v>-57008617951</v>
      </c>
      <c r="G23" s="535">
        <v>-120436135571</v>
      </c>
      <c r="H23" s="443"/>
    </row>
    <row r="24" spans="1:8" s="224" customFormat="1" ht="17.25" customHeight="1">
      <c r="A24" s="419" t="s">
        <v>574</v>
      </c>
      <c r="B24" s="248">
        <v>22</v>
      </c>
      <c r="C24" s="248"/>
      <c r="D24" s="379">
        <v>0</v>
      </c>
      <c r="E24" s="379">
        <v>0</v>
      </c>
      <c r="F24" s="437">
        <v>0</v>
      </c>
      <c r="G24" s="535">
        <v>179572728</v>
      </c>
      <c r="H24" s="443"/>
    </row>
    <row r="25" spans="1:8" s="224" customFormat="1" ht="17.25" customHeight="1">
      <c r="A25" s="419" t="s">
        <v>577</v>
      </c>
      <c r="B25" s="248">
        <v>23</v>
      </c>
      <c r="C25" s="248"/>
      <c r="D25" s="379">
        <v>-639850000</v>
      </c>
      <c r="E25" s="379">
        <v>-10639850000</v>
      </c>
      <c r="F25" s="437">
        <v>-4680000000</v>
      </c>
      <c r="G25" s="535">
        <v>-27880000000</v>
      </c>
      <c r="H25" s="443"/>
    </row>
    <row r="26" spans="1:8" s="224" customFormat="1" ht="17.25" customHeight="1">
      <c r="A26" s="419" t="s">
        <v>575</v>
      </c>
      <c r="B26" s="248">
        <v>24</v>
      </c>
      <c r="C26" s="248"/>
      <c r="D26" s="379">
        <v>6120309563</v>
      </c>
      <c r="E26" s="379">
        <v>8948005018</v>
      </c>
      <c r="F26" s="437">
        <v>13097402003</v>
      </c>
      <c r="G26" s="535">
        <v>60930690950</v>
      </c>
      <c r="H26" s="443"/>
    </row>
    <row r="27" spans="1:8" s="224" customFormat="1" ht="17.25" customHeight="1">
      <c r="A27" s="419" t="s">
        <v>403</v>
      </c>
      <c r="B27" s="248">
        <v>25</v>
      </c>
      <c r="C27" s="248"/>
      <c r="D27" s="379">
        <v>-2406706296</v>
      </c>
      <c r="E27" s="379">
        <v>-4763158296</v>
      </c>
      <c r="F27" s="437">
        <v>-2655382000</v>
      </c>
      <c r="G27" s="535">
        <v>-7133050000</v>
      </c>
      <c r="H27" s="443"/>
    </row>
    <row r="28" spans="1:8" s="224" customFormat="1" ht="17.25" customHeight="1">
      <c r="A28" s="419" t="s">
        <v>404</v>
      </c>
      <c r="B28" s="248" t="s">
        <v>405</v>
      </c>
      <c r="C28" s="248"/>
      <c r="D28" s="379">
        <v>0</v>
      </c>
      <c r="E28" s="379">
        <v>300000000</v>
      </c>
      <c r="F28" s="437">
        <v>0</v>
      </c>
      <c r="G28" s="535">
        <v>0</v>
      </c>
      <c r="H28" s="443"/>
    </row>
    <row r="29" spans="1:8" s="224" customFormat="1" ht="17.25" customHeight="1">
      <c r="A29" s="419" t="s">
        <v>447</v>
      </c>
      <c r="B29" s="248" t="s">
        <v>406</v>
      </c>
      <c r="C29" s="248"/>
      <c r="D29" s="379">
        <v>4437527929</v>
      </c>
      <c r="E29" s="379">
        <v>17817769537</v>
      </c>
      <c r="F29" s="437">
        <v>18457290938</v>
      </c>
      <c r="G29" s="535">
        <v>31359933141</v>
      </c>
      <c r="H29" s="443"/>
    </row>
    <row r="30" spans="1:8" ht="18" customHeight="1">
      <c r="A30" s="420" t="s">
        <v>425</v>
      </c>
      <c r="B30" s="249">
        <v>30</v>
      </c>
      <c r="C30" s="249"/>
      <c r="D30" s="424">
        <f>SUM(D23:D29)</f>
        <v>1446110350</v>
      </c>
      <c r="E30" s="424">
        <f>SUM(E23:E29)</f>
        <v>-47382002160</v>
      </c>
      <c r="F30" s="440">
        <f>SUM(F23:F29)</f>
        <v>-32789307010</v>
      </c>
      <c r="G30" s="424">
        <f>SUM(G23:G29)</f>
        <v>-62978988752</v>
      </c>
      <c r="H30" s="443"/>
    </row>
    <row r="31" spans="1:8" ht="4.5" customHeight="1">
      <c r="A31" s="422"/>
      <c r="B31" s="423"/>
      <c r="C31" s="423"/>
      <c r="D31" s="523">
        <v>0</v>
      </c>
      <c r="E31" s="521">
        <v>0</v>
      </c>
      <c r="F31" s="522">
        <v>0</v>
      </c>
      <c r="G31" s="534">
        <v>0</v>
      </c>
      <c r="H31" s="443"/>
    </row>
    <row r="32" spans="1:8" s="224" customFormat="1" ht="23.25" customHeight="1">
      <c r="A32" s="517" t="s">
        <v>444</v>
      </c>
      <c r="B32" s="518"/>
      <c r="C32" s="518"/>
      <c r="D32" s="515"/>
      <c r="E32" s="515"/>
      <c r="F32" s="516"/>
      <c r="G32" s="533"/>
      <c r="H32" s="443"/>
    </row>
    <row r="33" spans="1:8" s="224" customFormat="1" ht="17.25" customHeight="1">
      <c r="A33" s="419" t="s">
        <v>441</v>
      </c>
      <c r="B33" s="248">
        <v>31</v>
      </c>
      <c r="C33" s="248"/>
      <c r="D33" s="379">
        <v>0</v>
      </c>
      <c r="E33" s="379">
        <v>0</v>
      </c>
      <c r="F33" s="437">
        <v>0</v>
      </c>
      <c r="G33" s="535"/>
      <c r="H33" s="443"/>
    </row>
    <row r="34" spans="1:8" s="224" customFormat="1" ht="17.25" customHeight="1">
      <c r="A34" s="419" t="s">
        <v>64</v>
      </c>
      <c r="B34" s="248">
        <v>32</v>
      </c>
      <c r="C34" s="248"/>
      <c r="D34" s="379">
        <v>0</v>
      </c>
      <c r="E34" s="379">
        <v>0</v>
      </c>
      <c r="F34" s="437">
        <v>0</v>
      </c>
      <c r="G34" s="535"/>
      <c r="H34" s="443"/>
    </row>
    <row r="35" spans="1:8" s="224" customFormat="1" ht="16.5" customHeight="1">
      <c r="A35" s="419" t="s">
        <v>125</v>
      </c>
      <c r="B35" s="248">
        <v>33</v>
      </c>
      <c r="C35" s="248"/>
      <c r="D35" s="379">
        <v>0</v>
      </c>
      <c r="E35" s="379">
        <v>0</v>
      </c>
      <c r="F35" s="437">
        <v>0</v>
      </c>
      <c r="G35" s="535">
        <v>33374065952</v>
      </c>
      <c r="H35" s="443"/>
    </row>
    <row r="36" spans="1:8" s="224" customFormat="1" ht="16.5" customHeight="1">
      <c r="A36" s="419" t="s">
        <v>670</v>
      </c>
      <c r="B36" s="248">
        <v>34</v>
      </c>
      <c r="C36" s="248"/>
      <c r="D36" s="379">
        <v>-4440800000</v>
      </c>
      <c r="E36" s="379">
        <v>-35160290000</v>
      </c>
      <c r="F36" s="437">
        <v>-2336204185</v>
      </c>
      <c r="G36" s="535">
        <v>-10389487049</v>
      </c>
      <c r="H36" s="443"/>
    </row>
    <row r="37" spans="1:8" s="224" customFormat="1" ht="16.5" customHeight="1">
      <c r="A37" s="419" t="s">
        <v>426</v>
      </c>
      <c r="B37" s="248">
        <v>35</v>
      </c>
      <c r="C37" s="248"/>
      <c r="D37" s="379">
        <v>-53690700</v>
      </c>
      <c r="E37" s="379">
        <v>-53690700</v>
      </c>
      <c r="F37" s="437">
        <v>0</v>
      </c>
      <c r="G37" s="535">
        <v>0</v>
      </c>
      <c r="H37" s="443"/>
    </row>
    <row r="38" spans="1:8" s="224" customFormat="1" ht="16.5" customHeight="1">
      <c r="A38" s="419" t="s">
        <v>126</v>
      </c>
      <c r="B38" s="248">
        <v>36</v>
      </c>
      <c r="C38" s="248"/>
      <c r="D38" s="379">
        <v>0</v>
      </c>
      <c r="E38" s="379">
        <v>-21331453600</v>
      </c>
      <c r="F38" s="437">
        <v>-8040200</v>
      </c>
      <c r="G38" s="535">
        <v>-1338440200</v>
      </c>
      <c r="H38" s="443"/>
    </row>
    <row r="39" spans="1:8" ht="18" customHeight="1">
      <c r="A39" s="420" t="s">
        <v>427</v>
      </c>
      <c r="B39" s="249">
        <v>40</v>
      </c>
      <c r="C39" s="249"/>
      <c r="D39" s="421">
        <f>SUM(D33:D38)</f>
        <v>-4494490700</v>
      </c>
      <c r="E39" s="421">
        <f>SUM(E33:E38)</f>
        <v>-56545434300</v>
      </c>
      <c r="F39" s="438">
        <f>SUM(F33:F38)</f>
        <v>-2344244385</v>
      </c>
      <c r="G39" s="380">
        <f>SUM(G33:G38)</f>
        <v>21646138703</v>
      </c>
      <c r="H39" s="443"/>
    </row>
    <row r="40" spans="1:8" ht="18" customHeight="1">
      <c r="A40" s="420" t="s">
        <v>428</v>
      </c>
      <c r="B40" s="249">
        <v>50</v>
      </c>
      <c r="C40" s="249"/>
      <c r="D40" s="421">
        <f>D20+D30+D39</f>
        <v>-69397647512</v>
      </c>
      <c r="E40" s="421">
        <f>E20+E30+E39</f>
        <v>97612820646</v>
      </c>
      <c r="F40" s="438">
        <f>F20+F30+F39</f>
        <v>-360057742</v>
      </c>
      <c r="G40" s="380">
        <f>G20+G30+G39</f>
        <v>-2851745322</v>
      </c>
      <c r="H40" s="443"/>
    </row>
    <row r="41" spans="1:8" ht="18" customHeight="1">
      <c r="A41" s="420" t="s">
        <v>429</v>
      </c>
      <c r="B41" s="249">
        <v>60</v>
      </c>
      <c r="C41" s="249"/>
      <c r="D41" s="380">
        <v>191574208150</v>
      </c>
      <c r="E41" s="380">
        <v>24553974815</v>
      </c>
      <c r="F41" s="532">
        <v>24914032557</v>
      </c>
      <c r="G41" s="519">
        <v>27405720137</v>
      </c>
      <c r="H41" s="443"/>
    </row>
    <row r="42" spans="1:8" ht="18" customHeight="1">
      <c r="A42" s="425" t="s">
        <v>430</v>
      </c>
      <c r="B42" s="520" t="s">
        <v>431</v>
      </c>
      <c r="C42" s="520"/>
      <c r="D42" s="379">
        <v>16380000</v>
      </c>
      <c r="E42" s="379">
        <f>9765177+D42</f>
        <v>26145177</v>
      </c>
      <c r="F42" s="437"/>
      <c r="G42" s="535"/>
      <c r="H42" s="443"/>
    </row>
    <row r="43" spans="1:8" ht="18" customHeight="1">
      <c r="A43" s="426" t="s">
        <v>432</v>
      </c>
      <c r="B43" s="250">
        <v>70</v>
      </c>
      <c r="C43" s="250" t="s">
        <v>704</v>
      </c>
      <c r="D43" s="427">
        <f>D40+D41+D42</f>
        <v>122192940638</v>
      </c>
      <c r="E43" s="427">
        <f>E40+E41+E42</f>
        <v>122192940638</v>
      </c>
      <c r="F43" s="441">
        <f>F40+F41+F42</f>
        <v>24553974815</v>
      </c>
      <c r="G43" s="536">
        <f>G40+G41+G42</f>
        <v>24553974815</v>
      </c>
      <c r="H43" s="443"/>
    </row>
    <row r="44" spans="1:8" ht="15" customHeight="1">
      <c r="A44" s="226"/>
      <c r="B44" s="227"/>
      <c r="C44" s="227"/>
      <c r="D44" s="407">
        <f>D43-'BCD KT'!D9</f>
        <v>0</v>
      </c>
      <c r="E44" s="407"/>
      <c r="F44" s="408"/>
      <c r="G44" s="408"/>
      <c r="H44" s="408"/>
    </row>
    <row r="45" ht="18" customHeight="1" hidden="1">
      <c r="A45" s="4"/>
    </row>
    <row r="46" spans="1:8" s="19" customFormat="1" ht="18" customHeight="1" hidden="1">
      <c r="A46" s="609"/>
      <c r="B46" s="609"/>
      <c r="C46" s="609"/>
      <c r="D46" s="609"/>
      <c r="E46" s="609"/>
      <c r="F46" s="609"/>
      <c r="G46" s="459"/>
      <c r="H46" s="459"/>
    </row>
    <row r="47" ht="18" customHeight="1" hidden="1">
      <c r="A47" s="4"/>
    </row>
    <row r="48" ht="4.5" customHeight="1" hidden="1"/>
    <row r="49" ht="15.75" customHeight="1" hidden="1"/>
    <row r="50" ht="12.75" customHeight="1" hidden="1"/>
    <row r="51" ht="18" customHeight="1" hidden="1">
      <c r="A51" s="225"/>
    </row>
    <row r="52" ht="18" customHeight="1" hidden="1">
      <c r="A52" s="276"/>
    </row>
    <row r="53" spans="4:8" ht="18" customHeight="1">
      <c r="D53" s="278"/>
      <c r="E53" s="278"/>
      <c r="F53" s="278"/>
      <c r="G53" s="278"/>
      <c r="H53" s="278"/>
    </row>
    <row r="54" spans="4:8" ht="18" customHeight="1">
      <c r="D54" s="154"/>
      <c r="E54" s="154"/>
      <c r="F54" s="154"/>
      <c r="G54" s="154"/>
      <c r="H54" s="154"/>
    </row>
  </sheetData>
  <sheetProtection/>
  <mergeCells count="7">
    <mergeCell ref="A7:G7"/>
    <mergeCell ref="A6:G6"/>
    <mergeCell ref="A5:G5"/>
    <mergeCell ref="F9:G9"/>
    <mergeCell ref="A46:F46"/>
    <mergeCell ref="C9:C10"/>
    <mergeCell ref="D9:E9"/>
  </mergeCells>
  <printOptions/>
  <pageMargins left="1.13" right="0.31" top="0.53" bottom="0.16" header="0.41" footer="0.16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5">
      <selection activeCell="A48" sqref="A48:IV53"/>
    </sheetView>
  </sheetViews>
  <sheetFormatPr defaultColWidth="9.00390625" defaultRowHeight="12.75"/>
  <cols>
    <col min="1" max="1" width="9.125" style="364" customWidth="1"/>
    <col min="2" max="2" width="9.125" style="297" customWidth="1"/>
    <col min="3" max="3" width="17.125" style="297" customWidth="1"/>
    <col min="4" max="4" width="28.75390625" style="297" customWidth="1"/>
    <col min="5" max="5" width="21.00390625" style="297" customWidth="1"/>
    <col min="6" max="6" width="11.625" style="331" customWidth="1"/>
    <col min="7" max="7" width="17.875" style="297" customWidth="1"/>
    <col min="8" max="16384" width="9.125" style="297" customWidth="1"/>
  </cols>
  <sheetData>
    <row r="1" spans="1:6" ht="27.75" hidden="1">
      <c r="A1" s="620" t="s">
        <v>248</v>
      </c>
      <c r="B1" s="620"/>
      <c r="C1" s="620"/>
      <c r="D1" s="620"/>
      <c r="E1" s="620"/>
      <c r="F1" s="296"/>
    </row>
    <row r="2" spans="1:6" ht="21" hidden="1">
      <c r="A2" s="614" t="s">
        <v>407</v>
      </c>
      <c r="B2" s="614"/>
      <c r="C2" s="614"/>
      <c r="D2" s="614"/>
      <c r="E2" s="614"/>
      <c r="F2" s="296"/>
    </row>
    <row r="3" spans="1:6" ht="22.5" hidden="1">
      <c r="A3" s="615" t="s">
        <v>379</v>
      </c>
      <c r="B3" s="616"/>
      <c r="C3" s="616"/>
      <c r="D3" s="617"/>
      <c r="E3" s="298" t="s">
        <v>408</v>
      </c>
      <c r="F3" s="299" t="s">
        <v>409</v>
      </c>
    </row>
    <row r="4" spans="1:6" ht="20.25" hidden="1">
      <c r="A4" s="357" t="s">
        <v>587</v>
      </c>
      <c r="B4" s="300"/>
      <c r="C4" s="300"/>
      <c r="D4" s="301"/>
      <c r="E4" s="302">
        <v>36723884252</v>
      </c>
      <c r="F4" s="303">
        <f>E4/E4</f>
        <v>1</v>
      </c>
    </row>
    <row r="5" spans="1:6" ht="18.75" hidden="1">
      <c r="A5" s="358" t="s">
        <v>410</v>
      </c>
      <c r="B5" s="291" t="s">
        <v>411</v>
      </c>
      <c r="C5" s="291"/>
      <c r="D5" s="290"/>
      <c r="E5" s="290">
        <f>(9526567830*25%)+27197329780*28%</f>
        <v>9996894295.900002</v>
      </c>
      <c r="F5" s="304">
        <f>E5/E4</f>
        <v>0.27221778141171343</v>
      </c>
    </row>
    <row r="6" spans="1:6" ht="20.25" hidden="1">
      <c r="A6" s="359" t="s">
        <v>412</v>
      </c>
      <c r="B6" s="305" t="s">
        <v>380</v>
      </c>
      <c r="C6" s="305"/>
      <c r="D6" s="306"/>
      <c r="E6" s="306">
        <f>E4-E5</f>
        <v>26726989956.1</v>
      </c>
      <c r="F6" s="307">
        <f aca="true" t="shared" si="0" ref="F6:F16">E6/$E$23</f>
        <v>0.7277822185882865</v>
      </c>
    </row>
    <row r="7" spans="1:6" ht="18.75" hidden="1">
      <c r="A7" s="358" t="s">
        <v>413</v>
      </c>
      <c r="B7" s="291"/>
      <c r="C7" s="291"/>
      <c r="D7" s="308"/>
      <c r="E7" s="308">
        <f>ROUND(E6*0.1,0)</f>
        <v>2672698996</v>
      </c>
      <c r="F7" s="304">
        <f t="shared" si="0"/>
        <v>0.07277822186944845</v>
      </c>
    </row>
    <row r="8" spans="1:6" ht="18.75" hidden="1">
      <c r="A8" s="358" t="s">
        <v>414</v>
      </c>
      <c r="B8" s="291"/>
      <c r="C8" s="291"/>
      <c r="D8" s="308"/>
      <c r="E8" s="308">
        <f>E6*20%</f>
        <v>5345397991.22</v>
      </c>
      <c r="F8" s="304">
        <f t="shared" si="0"/>
        <v>0.14555644371765733</v>
      </c>
    </row>
    <row r="9" spans="1:6" ht="20.25" hidden="1">
      <c r="A9" s="312" t="s">
        <v>415</v>
      </c>
      <c r="B9" s="309"/>
      <c r="C9" s="310"/>
      <c r="D9" s="311"/>
      <c r="E9" s="311">
        <f>E6-E7-E8</f>
        <v>18708892968.879997</v>
      </c>
      <c r="F9" s="307">
        <f t="shared" si="0"/>
        <v>0.5094475530011807</v>
      </c>
    </row>
    <row r="10" spans="1:6" ht="20.25" hidden="1">
      <c r="A10" s="312" t="s">
        <v>416</v>
      </c>
      <c r="B10" s="313" t="s">
        <v>417</v>
      </c>
      <c r="C10" s="310"/>
      <c r="D10" s="311"/>
      <c r="E10" s="314">
        <f>(45000000000*16%)+35000000000*10%</f>
        <v>10700000000</v>
      </c>
      <c r="F10" s="315">
        <f t="shared" si="0"/>
        <v>0.29136351499684493</v>
      </c>
    </row>
    <row r="11" spans="1:6" ht="20.25" hidden="1">
      <c r="A11" s="312" t="s">
        <v>245</v>
      </c>
      <c r="B11" s="309" t="s">
        <v>418</v>
      </c>
      <c r="C11" s="310"/>
      <c r="D11" s="311"/>
      <c r="E11" s="314">
        <f>E12+E13</f>
        <v>1532000000</v>
      </c>
      <c r="F11" s="315">
        <f t="shared" si="0"/>
        <v>0.041716720091137055</v>
      </c>
    </row>
    <row r="12" spans="1:6" s="352" customFormat="1" ht="18.75" hidden="1">
      <c r="A12" s="360"/>
      <c r="B12" s="343" t="s">
        <v>419</v>
      </c>
      <c r="C12" s="343"/>
      <c r="D12" s="350"/>
      <c r="E12" s="350">
        <v>500000000</v>
      </c>
      <c r="F12" s="351">
        <f t="shared" si="0"/>
        <v>0.013615117523217054</v>
      </c>
    </row>
    <row r="13" spans="1:6" s="352" customFormat="1" ht="18.75" hidden="1">
      <c r="A13" s="361"/>
      <c r="B13" s="343" t="s">
        <v>244</v>
      </c>
      <c r="C13" s="343"/>
      <c r="D13" s="350"/>
      <c r="E13" s="350">
        <v>1032000000</v>
      </c>
      <c r="F13" s="351">
        <f t="shared" si="0"/>
        <v>0.02810160256792</v>
      </c>
    </row>
    <row r="14" spans="1:6" ht="20.25" hidden="1">
      <c r="A14" s="317" t="s">
        <v>420</v>
      </c>
      <c r="B14" s="316" t="s">
        <v>421</v>
      </c>
      <c r="C14" s="316"/>
      <c r="D14" s="308"/>
      <c r="E14" s="345">
        <f>789944500*2</f>
        <v>1579889000</v>
      </c>
      <c r="F14" s="346">
        <f t="shared" si="0"/>
        <v>0.04302074881727574</v>
      </c>
    </row>
    <row r="15" spans="1:6" ht="20.25" hidden="1">
      <c r="A15" s="317" t="s">
        <v>249</v>
      </c>
      <c r="B15" s="316" t="s">
        <v>422</v>
      </c>
      <c r="C15" s="316"/>
      <c r="D15" s="290"/>
      <c r="E15" s="345">
        <f>789944500*2</f>
        <v>1579889000</v>
      </c>
      <c r="F15" s="346">
        <f t="shared" si="0"/>
        <v>0.04302074881727574</v>
      </c>
    </row>
    <row r="16" spans="1:6" ht="20.25" hidden="1">
      <c r="A16" s="320" t="s">
        <v>250</v>
      </c>
      <c r="B16" s="344" t="s">
        <v>246</v>
      </c>
      <c r="C16" s="344"/>
      <c r="D16" s="321"/>
      <c r="E16" s="321">
        <f>E9-E10-E11-E14-E15</f>
        <v>3317114968.8799973</v>
      </c>
      <c r="F16" s="347">
        <f t="shared" si="0"/>
        <v>0.09032582027864729</v>
      </c>
    </row>
    <row r="17" spans="1:6" ht="20.25" hidden="1">
      <c r="A17" s="362"/>
      <c r="B17" s="322"/>
      <c r="C17" s="322"/>
      <c r="D17" s="322"/>
      <c r="E17" s="323">
        <f>3317114969</f>
        <v>3317114969</v>
      </c>
      <c r="F17" s="324"/>
    </row>
    <row r="18" spans="1:6" ht="18.75" hidden="1">
      <c r="A18" s="363"/>
      <c r="B18" s="325"/>
      <c r="C18" s="14"/>
      <c r="D18" s="14"/>
      <c r="E18" s="328" t="s">
        <v>247</v>
      </c>
      <c r="F18" s="289"/>
    </row>
    <row r="19" ht="17.25" hidden="1">
      <c r="E19" s="349"/>
    </row>
    <row r="20" spans="1:7" ht="27.75">
      <c r="A20" s="620" t="s">
        <v>251</v>
      </c>
      <c r="B20" s="620"/>
      <c r="C20" s="620"/>
      <c r="D20" s="620"/>
      <c r="E20" s="620"/>
      <c r="F20" s="296"/>
      <c r="G20"/>
    </row>
    <row r="21" spans="1:7" ht="21">
      <c r="A21" s="614" t="s">
        <v>198</v>
      </c>
      <c r="B21" s="614"/>
      <c r="C21" s="614"/>
      <c r="D21" s="614"/>
      <c r="E21" s="614"/>
      <c r="F21" s="296"/>
      <c r="G21"/>
    </row>
    <row r="22" spans="1:7" ht="24.75" customHeight="1">
      <c r="A22" s="615" t="s">
        <v>379</v>
      </c>
      <c r="B22" s="616"/>
      <c r="C22" s="616"/>
      <c r="D22" s="617"/>
      <c r="E22" s="298" t="s">
        <v>408</v>
      </c>
      <c r="F22" s="299" t="s">
        <v>409</v>
      </c>
      <c r="G22"/>
    </row>
    <row r="23" spans="1:7" ht="20.25">
      <c r="A23" s="357" t="s">
        <v>587</v>
      </c>
      <c r="B23" s="300"/>
      <c r="C23" s="300"/>
      <c r="D23" s="301"/>
      <c r="E23" s="302">
        <v>36723884252</v>
      </c>
      <c r="F23" s="303">
        <f>E23/E23</f>
        <v>1</v>
      </c>
      <c r="G23"/>
    </row>
    <row r="24" spans="1:7" ht="18.75">
      <c r="A24" s="358" t="s">
        <v>410</v>
      </c>
      <c r="B24" s="291" t="s">
        <v>411</v>
      </c>
      <c r="C24" s="291"/>
      <c r="D24" s="290"/>
      <c r="E24" s="290">
        <f>(9526567830*25%)+27197329780*28%</f>
        <v>9996894295.900002</v>
      </c>
      <c r="F24" s="304">
        <f>E24/E23</f>
        <v>0.27221778141171343</v>
      </c>
      <c r="G24"/>
    </row>
    <row r="25" spans="1:7" ht="20.25">
      <c r="A25" s="359" t="s">
        <v>412</v>
      </c>
      <c r="B25" s="305" t="s">
        <v>380</v>
      </c>
      <c r="C25" s="305"/>
      <c r="D25" s="306"/>
      <c r="E25" s="306">
        <f>E23-E24</f>
        <v>26726989956.1</v>
      </c>
      <c r="F25" s="307">
        <f>E25/$E$23</f>
        <v>0.7277822185882865</v>
      </c>
      <c r="G25"/>
    </row>
    <row r="26" spans="1:7" ht="18.75">
      <c r="A26" s="358" t="s">
        <v>413</v>
      </c>
      <c r="B26" s="291"/>
      <c r="C26" s="291"/>
      <c r="D26" s="308"/>
      <c r="E26" s="308">
        <f>ROUND(E25*0.1,0)</f>
        <v>2672698996</v>
      </c>
      <c r="F26" s="304">
        <f aca="true" t="shared" si="1" ref="F26:F35">E26/$E$23</f>
        <v>0.07277822186944845</v>
      </c>
      <c r="G26"/>
    </row>
    <row r="27" spans="1:7" ht="18.75">
      <c r="A27" s="358" t="s">
        <v>414</v>
      </c>
      <c r="B27" s="291"/>
      <c r="C27" s="291"/>
      <c r="D27" s="308"/>
      <c r="E27" s="308">
        <f>E25*20%</f>
        <v>5345397991.22</v>
      </c>
      <c r="F27" s="304">
        <f t="shared" si="1"/>
        <v>0.14555644371765733</v>
      </c>
      <c r="G27"/>
    </row>
    <row r="28" spans="1:7" ht="20.25">
      <c r="A28" s="312" t="s">
        <v>415</v>
      </c>
      <c r="B28" s="309"/>
      <c r="C28" s="310"/>
      <c r="D28" s="311"/>
      <c r="E28" s="311">
        <f>E25-E26-E27</f>
        <v>18708892968.879997</v>
      </c>
      <c r="F28" s="307">
        <f t="shared" si="1"/>
        <v>0.5094475530011807</v>
      </c>
      <c r="G28"/>
    </row>
    <row r="29" spans="1:7" ht="20.25">
      <c r="A29" s="312" t="s">
        <v>416</v>
      </c>
      <c r="B29" s="313" t="s">
        <v>417</v>
      </c>
      <c r="C29" s="310"/>
      <c r="D29" s="311"/>
      <c r="E29" s="314">
        <f>(45000000000*16%)+35000000000*10%</f>
        <v>10700000000</v>
      </c>
      <c r="F29" s="315">
        <f>E29/$E$23</f>
        <v>0.29136351499684493</v>
      </c>
      <c r="G29"/>
    </row>
    <row r="30" spans="1:7" ht="20.25">
      <c r="A30" s="353" t="s">
        <v>245</v>
      </c>
      <c r="B30" s="313" t="s">
        <v>252</v>
      </c>
      <c r="C30" s="316"/>
      <c r="D30" s="308"/>
      <c r="E30" s="314">
        <v>500000000</v>
      </c>
      <c r="F30" s="304">
        <f t="shared" si="1"/>
        <v>0.013615117523217054</v>
      </c>
      <c r="G30"/>
    </row>
    <row r="31" spans="1:7" s="319" customFormat="1" ht="20.25">
      <c r="A31" s="317" t="s">
        <v>420</v>
      </c>
      <c r="B31" s="313" t="s">
        <v>253</v>
      </c>
      <c r="C31" s="313"/>
      <c r="D31" s="314"/>
      <c r="E31" s="314">
        <f>ROUND((42143028188-34156022050)*15%,-6)</f>
        <v>1198000000</v>
      </c>
      <c r="F31" s="354">
        <f t="shared" si="1"/>
        <v>0.03262182158562806</v>
      </c>
      <c r="G31" s="355"/>
    </row>
    <row r="32" spans="1:7" ht="20.25">
      <c r="A32" s="317" t="s">
        <v>255</v>
      </c>
      <c r="B32" s="618" t="s">
        <v>254</v>
      </c>
      <c r="C32" s="619"/>
      <c r="D32" s="308"/>
      <c r="E32" s="311">
        <f>E28-E29-E30-E31</f>
        <v>6310892968.879997</v>
      </c>
      <c r="F32" s="348">
        <f>E32/E23</f>
        <v>0.17184709889549069</v>
      </c>
      <c r="G32"/>
    </row>
    <row r="33" spans="1:7" ht="20.25">
      <c r="A33" s="317"/>
      <c r="B33" s="316" t="s">
        <v>421</v>
      </c>
      <c r="C33" s="316"/>
      <c r="D33" s="308"/>
      <c r="E33" s="345">
        <f>E23*5%</f>
        <v>1836194212.6000001</v>
      </c>
      <c r="F33" s="346">
        <f t="shared" si="1"/>
        <v>0.05</v>
      </c>
      <c r="G33"/>
    </row>
    <row r="34" spans="1:7" s="319" customFormat="1" ht="20.25">
      <c r="A34" s="317"/>
      <c r="B34" s="316" t="s">
        <v>422</v>
      </c>
      <c r="C34" s="316"/>
      <c r="D34" s="290"/>
      <c r="E34" s="345">
        <f>E23*5%</f>
        <v>1836194212.6000001</v>
      </c>
      <c r="F34" s="346">
        <f>E34/$E$23</f>
        <v>0.05</v>
      </c>
      <c r="G34" s="318"/>
    </row>
    <row r="35" spans="1:7" ht="20.25">
      <c r="A35" s="320"/>
      <c r="B35" s="344" t="s">
        <v>246</v>
      </c>
      <c r="C35" s="344"/>
      <c r="D35" s="321"/>
      <c r="E35" s="321">
        <f>E32-E33-E34</f>
        <v>2638504543.6799965</v>
      </c>
      <c r="F35" s="347">
        <f t="shared" si="1"/>
        <v>0.07184709889549067</v>
      </c>
      <c r="G35"/>
    </row>
    <row r="36" spans="1:7" ht="20.25">
      <c r="A36" s="362"/>
      <c r="B36" s="322"/>
      <c r="C36" s="322"/>
      <c r="D36" s="322"/>
      <c r="E36" s="323"/>
      <c r="F36" s="324"/>
      <c r="G36"/>
    </row>
    <row r="37" spans="1:7" s="319" customFormat="1" ht="20.25">
      <c r="A37" s="374" t="s">
        <v>197</v>
      </c>
      <c r="B37" s="318" t="s">
        <v>181</v>
      </c>
      <c r="C37" s="318"/>
      <c r="D37" s="318"/>
      <c r="E37" s="375"/>
      <c r="F37" s="376"/>
      <c r="G37" s="318"/>
    </row>
    <row r="38" spans="1:7" ht="18.75">
      <c r="A38" s="365"/>
      <c r="B38" s="14"/>
      <c r="C38" s="14"/>
      <c r="D38" s="14"/>
      <c r="E38" s="326"/>
      <c r="F38" s="289"/>
      <c r="G38" s="14"/>
    </row>
    <row r="39" spans="1:7" s="372" customFormat="1" ht="20.25">
      <c r="A39" s="362" t="s">
        <v>182</v>
      </c>
      <c r="B39" s="322" t="s">
        <v>183</v>
      </c>
      <c r="C39" s="322"/>
      <c r="D39" s="322"/>
      <c r="E39" s="323"/>
      <c r="F39" s="324"/>
      <c r="G39" s="322"/>
    </row>
    <row r="40" spans="1:7" ht="18.75">
      <c r="A40" s="363"/>
      <c r="B40" s="327"/>
      <c r="C40" s="327" t="s">
        <v>184</v>
      </c>
      <c r="D40" s="328"/>
      <c r="E40" s="288">
        <f>42143028188</f>
        <v>42143028188</v>
      </c>
      <c r="F40" s="288"/>
      <c r="G40" s="288" t="s">
        <v>193</v>
      </c>
    </row>
    <row r="41" spans="1:7" ht="20.25">
      <c r="A41" s="363"/>
      <c r="B41" s="14"/>
      <c r="C41" s="14" t="s">
        <v>185</v>
      </c>
      <c r="D41" s="14"/>
      <c r="E41" s="308">
        <v>34156022050</v>
      </c>
      <c r="F41" s="289"/>
      <c r="G41" s="314">
        <v>34156022050</v>
      </c>
    </row>
    <row r="42" spans="1:7" ht="20.25">
      <c r="A42" s="363"/>
      <c r="B42" s="14"/>
      <c r="C42" s="14" t="s">
        <v>186</v>
      </c>
      <c r="D42" s="14"/>
      <c r="E42" s="326">
        <f>E40-E41</f>
        <v>7987006138</v>
      </c>
      <c r="F42" s="289" t="s">
        <v>187</v>
      </c>
      <c r="G42" s="314">
        <f>E41-G41</f>
        <v>0</v>
      </c>
    </row>
    <row r="43" spans="1:7" ht="18.75">
      <c r="A43" s="366"/>
      <c r="B43" s="329"/>
      <c r="C43" s="329" t="s">
        <v>188</v>
      </c>
      <c r="D43" s="329"/>
      <c r="E43" s="330">
        <f>E42*15%</f>
        <v>1198050920.7</v>
      </c>
      <c r="F43" s="370" t="s">
        <v>195</v>
      </c>
      <c r="G43" s="377">
        <f>G42*15%</f>
        <v>0</v>
      </c>
    </row>
    <row r="44" spans="1:7" s="372" customFormat="1" ht="20.25">
      <c r="A44" s="362" t="s">
        <v>189</v>
      </c>
      <c r="B44" s="322" t="s">
        <v>190</v>
      </c>
      <c r="C44" s="322"/>
      <c r="D44" s="322"/>
      <c r="E44" s="323"/>
      <c r="F44" s="324"/>
      <c r="G44" s="322"/>
    </row>
    <row r="45" spans="1:7" ht="18.75">
      <c r="A45" s="367"/>
      <c r="B45"/>
      <c r="C45" s="14" t="s">
        <v>191</v>
      </c>
      <c r="D45"/>
      <c r="E45" s="356">
        <f>(45000000000*6%)+(80000000000*9%)</f>
        <v>9900000000</v>
      </c>
      <c r="F45" s="331">
        <f>E45/E23</f>
        <v>0.26957932695969766</v>
      </c>
      <c r="G45"/>
    </row>
    <row r="46" spans="3:6" ht="18.75">
      <c r="C46" s="14" t="s">
        <v>192</v>
      </c>
      <c r="E46" s="356">
        <f>E29-E45</f>
        <v>800000000</v>
      </c>
      <c r="F46" s="331">
        <f>E46/E42</f>
        <v>0.10016268751739377</v>
      </c>
    </row>
    <row r="48" spans="1:7" s="372" customFormat="1" ht="20.25" hidden="1">
      <c r="A48" s="362" t="s">
        <v>755</v>
      </c>
      <c r="B48" s="322" t="s">
        <v>754</v>
      </c>
      <c r="C48" s="322"/>
      <c r="D48" s="322"/>
      <c r="E48" s="323"/>
      <c r="F48" s="324"/>
      <c r="G48" s="322"/>
    </row>
    <row r="49" spans="3:5" ht="18.75" hidden="1">
      <c r="C49" s="327" t="s">
        <v>184</v>
      </c>
      <c r="E49" s="368">
        <v>41115350838</v>
      </c>
    </row>
    <row r="50" spans="3:5" ht="18.75" hidden="1">
      <c r="C50" s="14" t="s">
        <v>185</v>
      </c>
      <c r="E50" s="288">
        <f>34336022050</f>
        <v>34336022050</v>
      </c>
    </row>
    <row r="51" spans="3:5" ht="18.75" hidden="1">
      <c r="C51" s="14" t="s">
        <v>186</v>
      </c>
      <c r="E51" s="369">
        <f>E49-E50</f>
        <v>6779328788</v>
      </c>
    </row>
    <row r="52" spans="3:6" ht="18.75" hidden="1">
      <c r="C52" s="329" t="s">
        <v>188</v>
      </c>
      <c r="E52" s="371">
        <f>E51*15%</f>
        <v>1016899318.1999999</v>
      </c>
      <c r="F52" s="373" t="s">
        <v>196</v>
      </c>
    </row>
    <row r="53" spans="3:5" ht="17.25" hidden="1">
      <c r="C53" s="349" t="s">
        <v>194</v>
      </c>
      <c r="E53" s="356">
        <f>E43-E52</f>
        <v>181151602.50000012</v>
      </c>
    </row>
    <row r="76" ht="37.5" customHeight="1"/>
  </sheetData>
  <sheetProtection/>
  <mergeCells count="7">
    <mergeCell ref="A21:E21"/>
    <mergeCell ref="A22:D22"/>
    <mergeCell ref="B32:C32"/>
    <mergeCell ref="A1:E1"/>
    <mergeCell ref="A2:E2"/>
    <mergeCell ref="A3:D3"/>
    <mergeCell ref="A20:E20"/>
  </mergeCells>
  <printOptions/>
  <pageMargins left="0.65" right="0.75" top="0.72" bottom="0.62" header="0.5" footer="0.3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37">
      <selection activeCell="H68" sqref="H68"/>
    </sheetView>
  </sheetViews>
  <sheetFormatPr defaultColWidth="9.00390625" defaultRowHeight="12.75"/>
  <cols>
    <col min="4" max="4" width="15.00390625" style="0" customWidth="1"/>
    <col min="5" max="5" width="12.75390625" style="0" bestFit="1" customWidth="1"/>
    <col min="6" max="6" width="13.75390625" style="0" bestFit="1" customWidth="1"/>
    <col min="7" max="7" width="12.75390625" style="0" bestFit="1" customWidth="1"/>
    <col min="8" max="8" width="14.875" style="0" bestFit="1" customWidth="1"/>
    <col min="9" max="9" width="14.00390625" style="0" customWidth="1"/>
    <col min="10" max="10" width="14.875" style="0" bestFit="1" customWidth="1"/>
    <col min="11" max="11" width="18.125" style="0" bestFit="1" customWidth="1"/>
  </cols>
  <sheetData>
    <row r="1" ht="20.25">
      <c r="A1" s="322" t="s">
        <v>305</v>
      </c>
    </row>
    <row r="2" spans="1:11" s="6" customFormat="1" ht="31.5">
      <c r="A2" s="559" t="s">
        <v>748</v>
      </c>
      <c r="B2" s="560"/>
      <c r="C2" s="561"/>
      <c r="D2" s="146" t="s">
        <v>76</v>
      </c>
      <c r="E2" s="142" t="s">
        <v>445</v>
      </c>
      <c r="F2" s="142" t="s">
        <v>77</v>
      </c>
      <c r="G2" s="142" t="s">
        <v>423</v>
      </c>
      <c r="H2" s="142" t="s">
        <v>756</v>
      </c>
      <c r="I2" s="142"/>
      <c r="J2" s="143" t="s">
        <v>71</v>
      </c>
      <c r="K2" s="67"/>
    </row>
    <row r="3" spans="1:11" s="6" customFormat="1" ht="15.75">
      <c r="A3" s="140" t="s">
        <v>78</v>
      </c>
      <c r="B3" s="128"/>
      <c r="C3" s="129"/>
      <c r="D3" s="132"/>
      <c r="E3" s="133"/>
      <c r="F3" s="133"/>
      <c r="G3" s="133"/>
      <c r="H3" s="120"/>
      <c r="I3" s="120"/>
      <c r="J3" s="120"/>
      <c r="K3" s="67"/>
    </row>
    <row r="4" spans="1:11" s="6" customFormat="1" ht="15.75" customHeight="1">
      <c r="A4" s="567" t="s">
        <v>735</v>
      </c>
      <c r="B4" s="568"/>
      <c r="C4" s="569"/>
      <c r="D4" s="134">
        <v>2220000000</v>
      </c>
      <c r="E4" s="135">
        <v>0</v>
      </c>
      <c r="F4" s="135">
        <v>0</v>
      </c>
      <c r="G4" s="135">
        <v>0</v>
      </c>
      <c r="H4" s="118">
        <v>0</v>
      </c>
      <c r="I4" s="104">
        <v>0</v>
      </c>
      <c r="J4" s="118">
        <v>5612762828</v>
      </c>
      <c r="K4" s="67"/>
    </row>
    <row r="5" spans="1:11" s="6" customFormat="1" ht="15.75" customHeight="1">
      <c r="A5" s="582" t="s">
        <v>736</v>
      </c>
      <c r="B5" s="583"/>
      <c r="C5" s="584"/>
      <c r="D5" s="130"/>
      <c r="E5" s="131"/>
      <c r="F5" s="131"/>
      <c r="G5" s="131"/>
      <c r="H5" s="104"/>
      <c r="I5" s="104"/>
      <c r="J5" s="104">
        <f aca="true" t="shared" si="0" ref="J5:J11">SUM(D5:I5)</f>
        <v>0</v>
      </c>
      <c r="K5" s="67"/>
    </row>
    <row r="6" spans="1:11" s="6" customFormat="1" ht="15.75" customHeight="1">
      <c r="A6" s="553" t="s">
        <v>757</v>
      </c>
      <c r="B6" s="554"/>
      <c r="C6" s="555"/>
      <c r="D6" s="130"/>
      <c r="E6" s="131"/>
      <c r="F6" s="131"/>
      <c r="G6" s="131"/>
      <c r="H6" s="104"/>
      <c r="I6" s="104"/>
      <c r="J6" s="104">
        <f t="shared" si="0"/>
        <v>0</v>
      </c>
      <c r="K6" s="222"/>
    </row>
    <row r="7" spans="1:11" s="6" customFormat="1" ht="15.75" customHeight="1">
      <c r="A7" s="553" t="s">
        <v>119</v>
      </c>
      <c r="B7" s="554"/>
      <c r="C7" s="555"/>
      <c r="D7" s="130"/>
      <c r="E7" s="131"/>
      <c r="F7" s="131"/>
      <c r="G7" s="131"/>
      <c r="H7" s="104"/>
      <c r="I7" s="104"/>
      <c r="J7" s="104">
        <f t="shared" si="0"/>
        <v>0</v>
      </c>
      <c r="K7" s="67"/>
    </row>
    <row r="8" spans="1:11" s="6" customFormat="1" ht="15.75" customHeight="1">
      <c r="A8" s="553" t="s">
        <v>738</v>
      </c>
      <c r="B8" s="554"/>
      <c r="C8" s="555"/>
      <c r="D8" s="130"/>
      <c r="E8" s="131"/>
      <c r="F8" s="131"/>
      <c r="G8" s="131"/>
      <c r="H8" s="131">
        <v>0</v>
      </c>
      <c r="I8" s="131"/>
      <c r="J8" s="104">
        <f t="shared" si="0"/>
        <v>0</v>
      </c>
      <c r="K8" s="67"/>
    </row>
    <row r="9" spans="1:11" s="6" customFormat="1" ht="15.75" customHeight="1">
      <c r="A9" s="553" t="s">
        <v>740</v>
      </c>
      <c r="B9" s="554"/>
      <c r="C9" s="555"/>
      <c r="D9" s="130"/>
      <c r="E9" s="131"/>
      <c r="F9" s="131"/>
      <c r="G9" s="131"/>
      <c r="H9" s="131"/>
      <c r="I9" s="131"/>
      <c r="J9" s="104">
        <f t="shared" si="0"/>
        <v>0</v>
      </c>
      <c r="K9" s="222"/>
    </row>
    <row r="10" spans="1:11" s="6" customFormat="1" ht="15.75">
      <c r="A10" s="112" t="s">
        <v>741</v>
      </c>
      <c r="B10" s="113"/>
      <c r="C10" s="114"/>
      <c r="D10" s="130"/>
      <c r="E10" s="131"/>
      <c r="F10" s="131"/>
      <c r="G10" s="131"/>
      <c r="H10" s="131"/>
      <c r="I10" s="131"/>
      <c r="J10" s="104">
        <f t="shared" si="0"/>
        <v>0</v>
      </c>
      <c r="K10" s="67"/>
    </row>
    <row r="11" spans="1:11" s="6" customFormat="1" ht="15.75">
      <c r="A11" s="567" t="s">
        <v>742</v>
      </c>
      <c r="B11" s="568"/>
      <c r="C11" s="569"/>
      <c r="D11" s="134">
        <f aca="true" t="shared" si="1" ref="D11:I11">D4+D5+D6+D7+D8-D9-D10</f>
        <v>2220000000</v>
      </c>
      <c r="E11" s="134">
        <f t="shared" si="1"/>
        <v>0</v>
      </c>
      <c r="F11" s="134">
        <f t="shared" si="1"/>
        <v>0</v>
      </c>
      <c r="G11" s="134">
        <f t="shared" si="1"/>
        <v>0</v>
      </c>
      <c r="H11" s="134">
        <f t="shared" si="1"/>
        <v>0</v>
      </c>
      <c r="I11" s="134">
        <f t="shared" si="1"/>
        <v>0</v>
      </c>
      <c r="J11" s="118">
        <f t="shared" si="0"/>
        <v>2220000000</v>
      </c>
      <c r="K11" s="67"/>
    </row>
    <row r="12" spans="1:11" s="6" customFormat="1" ht="15.75">
      <c r="A12" s="576" t="s">
        <v>752</v>
      </c>
      <c r="B12" s="577"/>
      <c r="C12" s="578"/>
      <c r="D12" s="134"/>
      <c r="E12" s="135"/>
      <c r="F12" s="135"/>
      <c r="G12" s="135"/>
      <c r="H12" s="135"/>
      <c r="I12" s="135"/>
      <c r="J12" s="135"/>
      <c r="K12" s="222"/>
    </row>
    <row r="13" spans="1:11" s="6" customFormat="1" ht="15.75">
      <c r="A13" s="567" t="s">
        <v>735</v>
      </c>
      <c r="B13" s="568"/>
      <c r="C13" s="569"/>
      <c r="D13" s="134">
        <v>629491615</v>
      </c>
      <c r="E13" s="135">
        <v>0</v>
      </c>
      <c r="F13" s="135">
        <v>0</v>
      </c>
      <c r="G13" s="135">
        <v>0</v>
      </c>
      <c r="H13" s="135">
        <v>0</v>
      </c>
      <c r="I13" s="135"/>
      <c r="J13" s="120">
        <f aca="true" t="shared" si="2" ref="J13:J18">SUM(D13:I13)</f>
        <v>629491615</v>
      </c>
      <c r="K13" s="222"/>
    </row>
    <row r="14" spans="1:11" s="6" customFormat="1" ht="15.75">
      <c r="A14" s="553" t="s">
        <v>743</v>
      </c>
      <c r="B14" s="554"/>
      <c r="C14" s="555"/>
      <c r="D14" s="336">
        <v>44400000</v>
      </c>
      <c r="E14" s="131"/>
      <c r="F14" s="131"/>
      <c r="G14" s="131"/>
      <c r="H14" s="131">
        <v>0</v>
      </c>
      <c r="I14" s="131"/>
      <c r="J14" s="104">
        <f t="shared" si="2"/>
        <v>44400000</v>
      </c>
      <c r="K14" s="67"/>
    </row>
    <row r="15" spans="1:11" s="6" customFormat="1" ht="15.75">
      <c r="A15" s="112" t="s">
        <v>738</v>
      </c>
      <c r="B15" s="113"/>
      <c r="C15" s="114"/>
      <c r="D15" s="336"/>
      <c r="E15" s="131"/>
      <c r="F15" s="131"/>
      <c r="G15" s="131"/>
      <c r="H15" s="131">
        <v>0</v>
      </c>
      <c r="I15" s="131"/>
      <c r="J15" s="104">
        <f t="shared" si="2"/>
        <v>0</v>
      </c>
      <c r="K15" s="222"/>
    </row>
    <row r="16" spans="1:11" s="6" customFormat="1" ht="15.75">
      <c r="A16" s="553" t="s">
        <v>740</v>
      </c>
      <c r="B16" s="554"/>
      <c r="C16" s="555"/>
      <c r="D16" s="337"/>
      <c r="E16" s="131"/>
      <c r="F16" s="131"/>
      <c r="G16" s="131"/>
      <c r="H16" s="131"/>
      <c r="I16" s="131"/>
      <c r="J16" s="104">
        <f t="shared" si="2"/>
        <v>0</v>
      </c>
      <c r="K16" s="222"/>
    </row>
    <row r="17" spans="1:11" s="6" customFormat="1" ht="15.75">
      <c r="A17" s="553" t="s">
        <v>741</v>
      </c>
      <c r="B17" s="554"/>
      <c r="C17" s="555"/>
      <c r="D17" s="337">
        <v>141365118</v>
      </c>
      <c r="E17" s="131"/>
      <c r="F17" s="131"/>
      <c r="G17" s="131"/>
      <c r="H17" s="131"/>
      <c r="I17" s="131"/>
      <c r="J17" s="104">
        <f t="shared" si="2"/>
        <v>141365118</v>
      </c>
      <c r="K17" s="67"/>
    </row>
    <row r="18" spans="1:11" s="6" customFormat="1" ht="15.75">
      <c r="A18" s="567" t="s">
        <v>742</v>
      </c>
      <c r="B18" s="568"/>
      <c r="C18" s="569"/>
      <c r="D18" s="134">
        <f>D13+D14+D15-D16-D17</f>
        <v>532526497</v>
      </c>
      <c r="E18" s="134">
        <f>E13+E14+E15-E16-E17</f>
        <v>0</v>
      </c>
      <c r="F18" s="134">
        <f>F13+F14+F15-F16-F17</f>
        <v>0</v>
      </c>
      <c r="G18" s="134">
        <f>G13+G14+G15-G16-G17</f>
        <v>0</v>
      </c>
      <c r="H18" s="134">
        <f>H13+H14+H15-H16-H17</f>
        <v>0</v>
      </c>
      <c r="I18" s="135"/>
      <c r="J18" s="120">
        <f t="shared" si="2"/>
        <v>532526497</v>
      </c>
      <c r="K18" s="222"/>
    </row>
    <row r="19" spans="1:11" s="6" customFormat="1" ht="18" customHeight="1">
      <c r="A19" s="139" t="s">
        <v>758</v>
      </c>
      <c r="B19" s="136"/>
      <c r="C19" s="137"/>
      <c r="D19" s="134"/>
      <c r="E19" s="135"/>
      <c r="F19" s="135"/>
      <c r="G19" s="135"/>
      <c r="H19" s="135"/>
      <c r="I19" s="135"/>
      <c r="J19" s="135"/>
      <c r="K19" s="67"/>
    </row>
    <row r="20" spans="1:11" s="6" customFormat="1" ht="17.25" customHeight="1">
      <c r="A20" s="570" t="s">
        <v>746</v>
      </c>
      <c r="B20" s="571"/>
      <c r="C20" s="572"/>
      <c r="D20" s="134">
        <f aca="true" t="shared" si="3" ref="D20:I20">D4-D13</f>
        <v>1590508385</v>
      </c>
      <c r="E20" s="134">
        <f t="shared" si="3"/>
        <v>0</v>
      </c>
      <c r="F20" s="134">
        <f t="shared" si="3"/>
        <v>0</v>
      </c>
      <c r="G20" s="134">
        <f t="shared" si="3"/>
        <v>0</v>
      </c>
      <c r="H20" s="134">
        <f t="shared" si="3"/>
        <v>0</v>
      </c>
      <c r="I20" s="134">
        <f t="shared" si="3"/>
        <v>0</v>
      </c>
      <c r="J20" s="120">
        <f>SUM(D20:I20)</f>
        <v>1590508385</v>
      </c>
      <c r="K20" s="67"/>
    </row>
    <row r="21" spans="1:11" s="6" customFormat="1" ht="17.25" customHeight="1">
      <c r="A21" s="573" t="s">
        <v>747</v>
      </c>
      <c r="B21" s="574"/>
      <c r="C21" s="575"/>
      <c r="D21" s="138">
        <f aca="true" t="shared" si="4" ref="D21:I21">D11-D18</f>
        <v>1687473503</v>
      </c>
      <c r="E21" s="138">
        <f t="shared" si="4"/>
        <v>0</v>
      </c>
      <c r="F21" s="138">
        <f t="shared" si="4"/>
        <v>0</v>
      </c>
      <c r="G21" s="138">
        <f t="shared" si="4"/>
        <v>0</v>
      </c>
      <c r="H21" s="138">
        <f t="shared" si="4"/>
        <v>0</v>
      </c>
      <c r="I21" s="138">
        <f t="shared" si="4"/>
        <v>0</v>
      </c>
      <c r="J21" s="332">
        <f>SUM(D21:I21)</f>
        <v>1687473503</v>
      </c>
      <c r="K21" s="67"/>
    </row>
    <row r="22" spans="1:11" s="6" customFormat="1" ht="17.25" customHeight="1">
      <c r="A22" s="333"/>
      <c r="B22" s="333"/>
      <c r="C22" s="333"/>
      <c r="D22" s="334"/>
      <c r="E22" s="334"/>
      <c r="F22" s="334"/>
      <c r="G22" s="334"/>
      <c r="H22" s="334"/>
      <c r="I22" s="334"/>
      <c r="J22" s="334"/>
      <c r="K22" s="67"/>
    </row>
    <row r="23" ht="15.75">
      <c r="A23" s="220" t="s">
        <v>216</v>
      </c>
    </row>
    <row r="24" spans="1:10" ht="31.5">
      <c r="A24" s="559" t="s">
        <v>748</v>
      </c>
      <c r="B24" s="560"/>
      <c r="C24" s="561"/>
      <c r="D24" s="146" t="s">
        <v>76</v>
      </c>
      <c r="E24" s="142" t="s">
        <v>445</v>
      </c>
      <c r="F24" s="142" t="s">
        <v>77</v>
      </c>
      <c r="G24" s="142" t="s">
        <v>423</v>
      </c>
      <c r="H24" s="142" t="s">
        <v>756</v>
      </c>
      <c r="I24" s="142"/>
      <c r="J24" s="143" t="s">
        <v>71</v>
      </c>
    </row>
    <row r="25" spans="1:10" ht="15.75">
      <c r="A25" s="140" t="s">
        <v>78</v>
      </c>
      <c r="B25" s="128"/>
      <c r="C25" s="129"/>
      <c r="D25" s="132"/>
      <c r="E25" s="133"/>
      <c r="F25" s="133"/>
      <c r="G25" s="133"/>
      <c r="H25" s="120"/>
      <c r="I25" s="120"/>
      <c r="J25" s="120"/>
    </row>
    <row r="26" spans="1:10" ht="15.75">
      <c r="A26" s="567" t="s">
        <v>735</v>
      </c>
      <c r="B26" s="568"/>
      <c r="C26" s="569"/>
      <c r="D26" s="134">
        <v>0</v>
      </c>
      <c r="E26" s="135">
        <v>0</v>
      </c>
      <c r="F26" s="135">
        <v>0</v>
      </c>
      <c r="G26" s="135">
        <v>0</v>
      </c>
      <c r="H26" s="118">
        <v>219864305741</v>
      </c>
      <c r="I26" s="104">
        <v>0</v>
      </c>
      <c r="J26" s="118">
        <v>5612762828</v>
      </c>
    </row>
    <row r="27" spans="1:10" ht="15.75">
      <c r="A27" s="582" t="s">
        <v>736</v>
      </c>
      <c r="B27" s="583"/>
      <c r="C27" s="584"/>
      <c r="D27" s="130"/>
      <c r="E27" s="131"/>
      <c r="F27" s="131"/>
      <c r="G27" s="131"/>
      <c r="H27" s="104"/>
      <c r="I27" s="104"/>
      <c r="J27" s="104">
        <f aca="true" t="shared" si="5" ref="J27:J33">SUM(D27:I27)</f>
        <v>0</v>
      </c>
    </row>
    <row r="28" spans="1:10" ht="15.75">
      <c r="A28" s="553" t="s">
        <v>757</v>
      </c>
      <c r="B28" s="554"/>
      <c r="C28" s="555"/>
      <c r="D28" s="130"/>
      <c r="E28" s="131"/>
      <c r="F28" s="131"/>
      <c r="G28" s="131"/>
      <c r="H28" s="104"/>
      <c r="I28" s="104"/>
      <c r="J28" s="104">
        <f t="shared" si="5"/>
        <v>0</v>
      </c>
    </row>
    <row r="29" spans="1:10" ht="15.75">
      <c r="A29" s="553" t="s">
        <v>119</v>
      </c>
      <c r="B29" s="554"/>
      <c r="C29" s="555"/>
      <c r="D29" s="130"/>
      <c r="E29" s="131"/>
      <c r="F29" s="131"/>
      <c r="G29" s="131"/>
      <c r="H29" s="104"/>
      <c r="I29" s="104"/>
      <c r="J29" s="104">
        <f t="shared" si="5"/>
        <v>0</v>
      </c>
    </row>
    <row r="30" spans="1:10" ht="15.75">
      <c r="A30" s="553" t="s">
        <v>738</v>
      </c>
      <c r="B30" s="554"/>
      <c r="C30" s="555"/>
      <c r="D30" s="130"/>
      <c r="E30" s="131"/>
      <c r="F30" s="131"/>
      <c r="G30" s="131"/>
      <c r="H30" s="131">
        <v>0</v>
      </c>
      <c r="I30" s="131"/>
      <c r="J30" s="104">
        <f t="shared" si="5"/>
        <v>0</v>
      </c>
    </row>
    <row r="31" spans="1:10" ht="15.75">
      <c r="A31" s="553" t="s">
        <v>740</v>
      </c>
      <c r="B31" s="554"/>
      <c r="C31" s="555"/>
      <c r="D31" s="130"/>
      <c r="E31" s="131"/>
      <c r="F31" s="131"/>
      <c r="G31" s="131"/>
      <c r="H31" s="131"/>
      <c r="I31" s="131"/>
      <c r="J31" s="104">
        <f t="shared" si="5"/>
        <v>0</v>
      </c>
    </row>
    <row r="32" spans="1:10" ht="15.75">
      <c r="A32" s="112" t="s">
        <v>741</v>
      </c>
      <c r="B32" s="113"/>
      <c r="C32" s="114"/>
      <c r="D32" s="130"/>
      <c r="E32" s="131"/>
      <c r="F32" s="131"/>
      <c r="G32" s="131"/>
      <c r="H32" s="131"/>
      <c r="I32" s="131"/>
      <c r="J32" s="104">
        <f t="shared" si="5"/>
        <v>0</v>
      </c>
    </row>
    <row r="33" spans="1:10" ht="15.75">
      <c r="A33" s="567" t="s">
        <v>742</v>
      </c>
      <c r="B33" s="568"/>
      <c r="C33" s="569"/>
      <c r="D33" s="134">
        <f aca="true" t="shared" si="6" ref="D33:I33">D26+D27+D28+D29+D30-D31-D32</f>
        <v>0</v>
      </c>
      <c r="E33" s="134">
        <f t="shared" si="6"/>
        <v>0</v>
      </c>
      <c r="F33" s="134">
        <f t="shared" si="6"/>
        <v>0</v>
      </c>
      <c r="G33" s="134">
        <f t="shared" si="6"/>
        <v>0</v>
      </c>
      <c r="H33" s="134">
        <f t="shared" si="6"/>
        <v>219864305741</v>
      </c>
      <c r="I33" s="134">
        <f t="shared" si="6"/>
        <v>0</v>
      </c>
      <c r="J33" s="118">
        <f t="shared" si="5"/>
        <v>219864305741</v>
      </c>
    </row>
    <row r="34" spans="1:10" ht="15.75">
      <c r="A34" s="576" t="s">
        <v>752</v>
      </c>
      <c r="B34" s="577"/>
      <c r="C34" s="578"/>
      <c r="D34" s="134"/>
      <c r="E34" s="135"/>
      <c r="F34" s="135"/>
      <c r="G34" s="135"/>
      <c r="H34" s="135"/>
      <c r="I34" s="135"/>
      <c r="J34" s="135"/>
    </row>
    <row r="35" spans="1:10" ht="15.75">
      <c r="A35" s="567" t="s">
        <v>735</v>
      </c>
      <c r="B35" s="568"/>
      <c r="C35" s="569"/>
      <c r="D35" s="134">
        <v>0</v>
      </c>
      <c r="E35" s="135">
        <v>0</v>
      </c>
      <c r="F35" s="135">
        <v>0</v>
      </c>
      <c r="G35" s="135">
        <v>0</v>
      </c>
      <c r="H35" s="135">
        <v>164731734699</v>
      </c>
      <c r="I35" s="135"/>
      <c r="J35" s="120">
        <f aca="true" t="shared" si="7" ref="J35:J40">SUM(D35:I35)</f>
        <v>164731734699</v>
      </c>
    </row>
    <row r="36" spans="1:10" ht="15.75">
      <c r="A36" s="553" t="s">
        <v>743</v>
      </c>
      <c r="B36" s="554"/>
      <c r="C36" s="555"/>
      <c r="D36" s="336">
        <v>0</v>
      </c>
      <c r="E36" s="131"/>
      <c r="F36" s="131"/>
      <c r="G36" s="131"/>
      <c r="H36" s="131">
        <v>18216187602</v>
      </c>
      <c r="I36" s="131"/>
      <c r="J36" s="104">
        <f t="shared" si="7"/>
        <v>18216187602</v>
      </c>
    </row>
    <row r="37" spans="1:10" ht="15.75">
      <c r="A37" s="112" t="s">
        <v>738</v>
      </c>
      <c r="B37" s="113"/>
      <c r="C37" s="114"/>
      <c r="D37" s="336">
        <v>0</v>
      </c>
      <c r="E37" s="131"/>
      <c r="F37" s="131"/>
      <c r="G37" s="131"/>
      <c r="H37" s="131">
        <v>0</v>
      </c>
      <c r="I37" s="131"/>
      <c r="J37" s="104">
        <f t="shared" si="7"/>
        <v>0</v>
      </c>
    </row>
    <row r="38" spans="1:10" ht="15.75">
      <c r="A38" s="553" t="s">
        <v>740</v>
      </c>
      <c r="B38" s="554"/>
      <c r="C38" s="555"/>
      <c r="D38" s="337">
        <v>0</v>
      </c>
      <c r="E38" s="131"/>
      <c r="F38" s="131"/>
      <c r="G38" s="131"/>
      <c r="H38" s="131"/>
      <c r="I38" s="131"/>
      <c r="J38" s="104">
        <f t="shared" si="7"/>
        <v>0</v>
      </c>
    </row>
    <row r="39" spans="1:10" ht="15.75">
      <c r="A39" s="553" t="s">
        <v>741</v>
      </c>
      <c r="B39" s="554"/>
      <c r="C39" s="555"/>
      <c r="D39" s="337">
        <v>0</v>
      </c>
      <c r="E39" s="131"/>
      <c r="F39" s="131"/>
      <c r="G39" s="131"/>
      <c r="H39" s="131"/>
      <c r="I39" s="131"/>
      <c r="J39" s="104">
        <f t="shared" si="7"/>
        <v>0</v>
      </c>
    </row>
    <row r="40" spans="1:10" ht="15.75">
      <c r="A40" s="567" t="s">
        <v>742</v>
      </c>
      <c r="B40" s="568"/>
      <c r="C40" s="569"/>
      <c r="D40" s="134">
        <f>D35+D36+D37-D38-D39</f>
        <v>0</v>
      </c>
      <c r="E40" s="134">
        <f>E35+E36+E37-E38-E39</f>
        <v>0</v>
      </c>
      <c r="F40" s="134">
        <f>F35+F36+F37-F38-F39</f>
        <v>0</v>
      </c>
      <c r="G40" s="134">
        <f>G35+G36+G37-G38-G39</f>
        <v>0</v>
      </c>
      <c r="H40" s="134">
        <f>H35+H36+H37-H38-H39</f>
        <v>182947922301</v>
      </c>
      <c r="I40" s="135"/>
      <c r="J40" s="120">
        <f t="shared" si="7"/>
        <v>182947922301</v>
      </c>
    </row>
    <row r="41" spans="1:10" ht="15.75">
      <c r="A41" s="139" t="s">
        <v>758</v>
      </c>
      <c r="B41" s="136"/>
      <c r="C41" s="137"/>
      <c r="D41" s="134"/>
      <c r="E41" s="135"/>
      <c r="F41" s="135"/>
      <c r="G41" s="135"/>
      <c r="H41" s="135"/>
      <c r="I41" s="135"/>
      <c r="J41" s="135"/>
    </row>
    <row r="42" spans="1:10" ht="15.75">
      <c r="A42" s="570" t="s">
        <v>746</v>
      </c>
      <c r="B42" s="571"/>
      <c r="C42" s="572"/>
      <c r="D42" s="134">
        <f aca="true" t="shared" si="8" ref="D42:I42">D26-D35</f>
        <v>0</v>
      </c>
      <c r="E42" s="134">
        <f t="shared" si="8"/>
        <v>0</v>
      </c>
      <c r="F42" s="134">
        <f t="shared" si="8"/>
        <v>0</v>
      </c>
      <c r="G42" s="134">
        <f t="shared" si="8"/>
        <v>0</v>
      </c>
      <c r="H42" s="134">
        <f t="shared" si="8"/>
        <v>55132571042</v>
      </c>
      <c r="I42" s="134">
        <f t="shared" si="8"/>
        <v>0</v>
      </c>
      <c r="J42" s="120">
        <f>SUM(D42:I42)</f>
        <v>55132571042</v>
      </c>
    </row>
    <row r="43" spans="1:10" ht="15.75">
      <c r="A43" s="573" t="s">
        <v>747</v>
      </c>
      <c r="B43" s="574"/>
      <c r="C43" s="575"/>
      <c r="D43" s="138">
        <f aca="true" t="shared" si="9" ref="D43:I43">D33-D40</f>
        <v>0</v>
      </c>
      <c r="E43" s="138">
        <f t="shared" si="9"/>
        <v>0</v>
      </c>
      <c r="F43" s="138">
        <f t="shared" si="9"/>
        <v>0</v>
      </c>
      <c r="G43" s="138">
        <f t="shared" si="9"/>
        <v>0</v>
      </c>
      <c r="H43" s="138">
        <f t="shared" si="9"/>
        <v>36916383440</v>
      </c>
      <c r="I43" s="138">
        <f t="shared" si="9"/>
        <v>0</v>
      </c>
      <c r="J43" s="332">
        <f>SUM(D43:I43)</f>
        <v>36916383440</v>
      </c>
    </row>
    <row r="45" ht="15.75">
      <c r="A45" s="220" t="s">
        <v>163</v>
      </c>
    </row>
    <row r="46" spans="1:10" ht="31.5">
      <c r="A46" s="559" t="s">
        <v>748</v>
      </c>
      <c r="B46" s="560"/>
      <c r="C46" s="561"/>
      <c r="D46" s="146" t="s">
        <v>76</v>
      </c>
      <c r="E46" s="142" t="s">
        <v>445</v>
      </c>
      <c r="F46" s="142" t="s">
        <v>77</v>
      </c>
      <c r="G46" s="142" t="s">
        <v>423</v>
      </c>
      <c r="H46" s="142" t="s">
        <v>756</v>
      </c>
      <c r="I46" s="142"/>
      <c r="J46" s="143" t="s">
        <v>71</v>
      </c>
    </row>
    <row r="47" spans="1:10" ht="15.75">
      <c r="A47" s="140" t="s">
        <v>78</v>
      </c>
      <c r="B47" s="128"/>
      <c r="C47" s="129"/>
      <c r="D47" s="103"/>
      <c r="E47" s="103"/>
      <c r="F47" s="103"/>
      <c r="G47" s="103"/>
      <c r="H47" s="103"/>
      <c r="I47" s="103"/>
      <c r="J47" s="103"/>
    </row>
    <row r="48" spans="1:11" ht="15.75">
      <c r="A48" s="567" t="s">
        <v>735</v>
      </c>
      <c r="B48" s="568"/>
      <c r="C48" s="569"/>
      <c r="D48" s="120">
        <f aca="true" t="shared" si="10" ref="D48:I55">D4+D26</f>
        <v>2220000000</v>
      </c>
      <c r="E48" s="120">
        <f t="shared" si="10"/>
        <v>0</v>
      </c>
      <c r="F48" s="120">
        <f t="shared" si="10"/>
        <v>0</v>
      </c>
      <c r="G48" s="120">
        <f t="shared" si="10"/>
        <v>0</v>
      </c>
      <c r="H48" s="120">
        <f t="shared" si="10"/>
        <v>219864305741</v>
      </c>
      <c r="I48" s="120">
        <f t="shared" si="10"/>
        <v>0</v>
      </c>
      <c r="J48" s="120">
        <f>SUM(D48:H48)</f>
        <v>222084305741</v>
      </c>
      <c r="K48" s="338">
        <v>222084305741</v>
      </c>
    </row>
    <row r="49" spans="1:11" ht="15.75">
      <c r="A49" s="582" t="s">
        <v>736</v>
      </c>
      <c r="B49" s="583"/>
      <c r="C49" s="584"/>
      <c r="D49" s="335">
        <f t="shared" si="10"/>
        <v>0</v>
      </c>
      <c r="E49" s="335">
        <f t="shared" si="10"/>
        <v>0</v>
      </c>
      <c r="F49" s="335">
        <f t="shared" si="10"/>
        <v>0</v>
      </c>
      <c r="G49" s="335">
        <f t="shared" si="10"/>
        <v>0</v>
      </c>
      <c r="H49" s="335">
        <f t="shared" si="10"/>
        <v>0</v>
      </c>
      <c r="I49" s="335">
        <f t="shared" si="10"/>
        <v>0</v>
      </c>
      <c r="J49" s="120">
        <f aca="true" t="shared" si="11" ref="J49:J65">SUM(D49:H49)</f>
        <v>0</v>
      </c>
      <c r="K49" s="338">
        <v>0</v>
      </c>
    </row>
    <row r="50" spans="1:11" ht="15.75">
      <c r="A50" s="553" t="s">
        <v>757</v>
      </c>
      <c r="B50" s="554"/>
      <c r="C50" s="555"/>
      <c r="D50" s="335">
        <f t="shared" si="10"/>
        <v>0</v>
      </c>
      <c r="E50" s="335">
        <f t="shared" si="10"/>
        <v>0</v>
      </c>
      <c r="F50" s="335">
        <f t="shared" si="10"/>
        <v>0</v>
      </c>
      <c r="G50" s="335">
        <f t="shared" si="10"/>
        <v>0</v>
      </c>
      <c r="H50" s="335">
        <f t="shared" si="10"/>
        <v>0</v>
      </c>
      <c r="I50" s="335">
        <f t="shared" si="10"/>
        <v>0</v>
      </c>
      <c r="J50" s="120">
        <f t="shared" si="11"/>
        <v>0</v>
      </c>
      <c r="K50" s="338">
        <v>0</v>
      </c>
    </row>
    <row r="51" spans="1:11" ht="15.75">
      <c r="A51" s="553" t="s">
        <v>119</v>
      </c>
      <c r="B51" s="554"/>
      <c r="C51" s="555"/>
      <c r="D51" s="335">
        <f t="shared" si="10"/>
        <v>0</v>
      </c>
      <c r="E51" s="335">
        <f t="shared" si="10"/>
        <v>0</v>
      </c>
      <c r="F51" s="335">
        <f t="shared" si="10"/>
        <v>0</v>
      </c>
      <c r="G51" s="335">
        <f t="shared" si="10"/>
        <v>0</v>
      </c>
      <c r="H51" s="335">
        <f t="shared" si="10"/>
        <v>0</v>
      </c>
      <c r="I51" s="335">
        <f t="shared" si="10"/>
        <v>0</v>
      </c>
      <c r="J51" s="120">
        <f t="shared" si="11"/>
        <v>0</v>
      </c>
      <c r="K51" s="338">
        <v>0</v>
      </c>
    </row>
    <row r="52" spans="1:11" ht="15.75">
      <c r="A52" s="553" t="s">
        <v>738</v>
      </c>
      <c r="B52" s="554"/>
      <c r="C52" s="555"/>
      <c r="D52" s="335">
        <f t="shared" si="10"/>
        <v>0</v>
      </c>
      <c r="E52" s="335">
        <f t="shared" si="10"/>
        <v>0</v>
      </c>
      <c r="F52" s="335">
        <f t="shared" si="10"/>
        <v>0</v>
      </c>
      <c r="G52" s="335">
        <f t="shared" si="10"/>
        <v>0</v>
      </c>
      <c r="H52" s="335">
        <f t="shared" si="10"/>
        <v>0</v>
      </c>
      <c r="I52" s="335">
        <f t="shared" si="10"/>
        <v>0</v>
      </c>
      <c r="J52" s="120">
        <f t="shared" si="11"/>
        <v>0</v>
      </c>
      <c r="K52" s="338">
        <v>0</v>
      </c>
    </row>
    <row r="53" spans="1:11" ht="15.75">
      <c r="A53" s="553" t="s">
        <v>740</v>
      </c>
      <c r="B53" s="554"/>
      <c r="C53" s="555"/>
      <c r="D53" s="335">
        <f t="shared" si="10"/>
        <v>0</v>
      </c>
      <c r="E53" s="335">
        <f t="shared" si="10"/>
        <v>0</v>
      </c>
      <c r="F53" s="335">
        <f t="shared" si="10"/>
        <v>0</v>
      </c>
      <c r="G53" s="335">
        <f t="shared" si="10"/>
        <v>0</v>
      </c>
      <c r="H53" s="335">
        <f t="shared" si="10"/>
        <v>0</v>
      </c>
      <c r="I53" s="335">
        <f t="shared" si="10"/>
        <v>0</v>
      </c>
      <c r="J53" s="120">
        <f t="shared" si="11"/>
        <v>0</v>
      </c>
      <c r="K53" s="338">
        <v>0</v>
      </c>
    </row>
    <row r="54" spans="1:11" ht="15.75">
      <c r="A54" s="112" t="s">
        <v>741</v>
      </c>
      <c r="B54" s="113"/>
      <c r="C54" s="114"/>
      <c r="D54" s="335">
        <f t="shared" si="10"/>
        <v>0</v>
      </c>
      <c r="E54" s="335">
        <f t="shared" si="10"/>
        <v>0</v>
      </c>
      <c r="F54" s="335">
        <f t="shared" si="10"/>
        <v>0</v>
      </c>
      <c r="G54" s="335">
        <f t="shared" si="10"/>
        <v>0</v>
      </c>
      <c r="H54" s="335">
        <f t="shared" si="10"/>
        <v>0</v>
      </c>
      <c r="I54" s="335">
        <f t="shared" si="10"/>
        <v>0</v>
      </c>
      <c r="J54" s="120">
        <f t="shared" si="11"/>
        <v>0</v>
      </c>
      <c r="K54" s="338">
        <v>0</v>
      </c>
    </row>
    <row r="55" spans="1:11" ht="15.75">
      <c r="A55" s="567" t="s">
        <v>742</v>
      </c>
      <c r="B55" s="568"/>
      <c r="C55" s="569"/>
      <c r="D55" s="120">
        <f t="shared" si="10"/>
        <v>2220000000</v>
      </c>
      <c r="E55" s="120">
        <f t="shared" si="10"/>
        <v>0</v>
      </c>
      <c r="F55" s="120">
        <f t="shared" si="10"/>
        <v>0</v>
      </c>
      <c r="G55" s="120">
        <f t="shared" si="10"/>
        <v>0</v>
      </c>
      <c r="H55" s="120">
        <f t="shared" si="10"/>
        <v>219864305741</v>
      </c>
      <c r="I55" s="120">
        <f t="shared" si="10"/>
        <v>0</v>
      </c>
      <c r="J55" s="120">
        <f t="shared" si="11"/>
        <v>222084305741</v>
      </c>
      <c r="K55" s="338">
        <v>222084305741</v>
      </c>
    </row>
    <row r="56" spans="1:11" ht="15.75">
      <c r="A56" s="576" t="s">
        <v>752</v>
      </c>
      <c r="B56" s="577"/>
      <c r="C56" s="578"/>
      <c r="D56" s="120"/>
      <c r="E56" s="120"/>
      <c r="F56" s="120"/>
      <c r="G56" s="120"/>
      <c r="H56" s="120"/>
      <c r="I56" s="120"/>
      <c r="J56" s="120"/>
      <c r="K56" s="338"/>
    </row>
    <row r="57" spans="1:11" ht="15.75">
      <c r="A57" s="567" t="s">
        <v>735</v>
      </c>
      <c r="B57" s="568"/>
      <c r="C57" s="569"/>
      <c r="D57" s="120">
        <f aca="true" t="shared" si="12" ref="D57:I64">D13+D35</f>
        <v>629491615</v>
      </c>
      <c r="E57" s="120">
        <f t="shared" si="12"/>
        <v>0</v>
      </c>
      <c r="F57" s="120">
        <f t="shared" si="12"/>
        <v>0</v>
      </c>
      <c r="G57" s="120">
        <f t="shared" si="12"/>
        <v>0</v>
      </c>
      <c r="H57" s="120">
        <f t="shared" si="12"/>
        <v>164731734699</v>
      </c>
      <c r="I57" s="120">
        <f t="shared" si="12"/>
        <v>0</v>
      </c>
      <c r="J57" s="120">
        <f t="shared" si="11"/>
        <v>165361226314</v>
      </c>
      <c r="K57" s="338">
        <v>165361226314</v>
      </c>
    </row>
    <row r="58" spans="1:11" ht="15.75">
      <c r="A58" s="553" t="s">
        <v>743</v>
      </c>
      <c r="B58" s="554"/>
      <c r="C58" s="555"/>
      <c r="D58" s="335">
        <f t="shared" si="12"/>
        <v>44400000</v>
      </c>
      <c r="E58" s="335">
        <f t="shared" si="12"/>
        <v>0</v>
      </c>
      <c r="F58" s="335">
        <f t="shared" si="12"/>
        <v>0</v>
      </c>
      <c r="G58" s="335">
        <f t="shared" si="12"/>
        <v>0</v>
      </c>
      <c r="H58" s="335">
        <f t="shared" si="12"/>
        <v>18216187602</v>
      </c>
      <c r="I58" s="335">
        <f t="shared" si="12"/>
        <v>0</v>
      </c>
      <c r="J58" s="335">
        <f t="shared" si="11"/>
        <v>18260587602</v>
      </c>
      <c r="K58" s="338">
        <v>0</v>
      </c>
    </row>
    <row r="59" spans="1:11" ht="15.75">
      <c r="A59" s="112" t="s">
        <v>738</v>
      </c>
      <c r="B59" s="113"/>
      <c r="C59" s="114"/>
      <c r="D59" s="335">
        <f t="shared" si="12"/>
        <v>0</v>
      </c>
      <c r="E59" s="335">
        <f t="shared" si="12"/>
        <v>0</v>
      </c>
      <c r="F59" s="335">
        <f t="shared" si="12"/>
        <v>0</v>
      </c>
      <c r="G59" s="335">
        <f t="shared" si="12"/>
        <v>0</v>
      </c>
      <c r="H59" s="335">
        <f t="shared" si="12"/>
        <v>0</v>
      </c>
      <c r="I59" s="335">
        <f t="shared" si="12"/>
        <v>0</v>
      </c>
      <c r="J59" s="335">
        <f t="shared" si="11"/>
        <v>0</v>
      </c>
      <c r="K59" s="338">
        <v>0</v>
      </c>
    </row>
    <row r="60" spans="1:11" ht="15.75">
      <c r="A60" s="553" t="s">
        <v>740</v>
      </c>
      <c r="B60" s="554"/>
      <c r="C60" s="555"/>
      <c r="D60" s="335">
        <f t="shared" si="12"/>
        <v>0</v>
      </c>
      <c r="E60" s="335">
        <f t="shared" si="12"/>
        <v>0</v>
      </c>
      <c r="F60" s="335">
        <f t="shared" si="12"/>
        <v>0</v>
      </c>
      <c r="G60" s="335">
        <f t="shared" si="12"/>
        <v>0</v>
      </c>
      <c r="H60" s="335">
        <f t="shared" si="12"/>
        <v>0</v>
      </c>
      <c r="I60" s="335">
        <f t="shared" si="12"/>
        <v>0</v>
      </c>
      <c r="J60" s="335">
        <f t="shared" si="11"/>
        <v>0</v>
      </c>
      <c r="K60" s="338">
        <v>0</v>
      </c>
    </row>
    <row r="61" spans="1:11" ht="15.75">
      <c r="A61" s="553" t="s">
        <v>741</v>
      </c>
      <c r="B61" s="554"/>
      <c r="C61" s="555"/>
      <c r="D61" s="335">
        <f t="shared" si="12"/>
        <v>141365118</v>
      </c>
      <c r="E61" s="335">
        <f t="shared" si="12"/>
        <v>0</v>
      </c>
      <c r="F61" s="335">
        <f t="shared" si="12"/>
        <v>0</v>
      </c>
      <c r="G61" s="335">
        <f t="shared" si="12"/>
        <v>0</v>
      </c>
      <c r="H61" s="335">
        <f t="shared" si="12"/>
        <v>0</v>
      </c>
      <c r="I61" s="335">
        <f t="shared" si="12"/>
        <v>0</v>
      </c>
      <c r="J61" s="335">
        <f t="shared" si="11"/>
        <v>141365118</v>
      </c>
      <c r="K61" s="338">
        <v>0</v>
      </c>
    </row>
    <row r="62" spans="1:11" ht="15.75">
      <c r="A62" s="567" t="s">
        <v>742</v>
      </c>
      <c r="B62" s="568"/>
      <c r="C62" s="569"/>
      <c r="D62" s="120">
        <f t="shared" si="12"/>
        <v>532526497</v>
      </c>
      <c r="E62" s="120">
        <f t="shared" si="12"/>
        <v>0</v>
      </c>
      <c r="F62" s="120">
        <f t="shared" si="12"/>
        <v>0</v>
      </c>
      <c r="G62" s="120">
        <f t="shared" si="12"/>
        <v>0</v>
      </c>
      <c r="H62" s="120">
        <f t="shared" si="12"/>
        <v>182947922301</v>
      </c>
      <c r="I62" s="120">
        <f t="shared" si="12"/>
        <v>0</v>
      </c>
      <c r="J62" s="335">
        <f t="shared" si="11"/>
        <v>183480448798</v>
      </c>
      <c r="K62" s="338">
        <v>165361226314</v>
      </c>
    </row>
    <row r="63" spans="1:11" ht="15.75">
      <c r="A63" s="139" t="s">
        <v>758</v>
      </c>
      <c r="B63" s="136"/>
      <c r="C63" s="137"/>
      <c r="D63" s="120">
        <f t="shared" si="12"/>
        <v>0</v>
      </c>
      <c r="E63" s="120">
        <f t="shared" si="12"/>
        <v>0</v>
      </c>
      <c r="F63" s="120">
        <f t="shared" si="12"/>
        <v>0</v>
      </c>
      <c r="G63" s="120">
        <f t="shared" si="12"/>
        <v>0</v>
      </c>
      <c r="H63" s="120">
        <f t="shared" si="12"/>
        <v>0</v>
      </c>
      <c r="I63" s="120">
        <f t="shared" si="12"/>
        <v>0</v>
      </c>
      <c r="J63" s="120">
        <f t="shared" si="11"/>
        <v>0</v>
      </c>
      <c r="K63" s="338"/>
    </row>
    <row r="64" spans="1:11" ht="15.75">
      <c r="A64" s="570" t="s">
        <v>746</v>
      </c>
      <c r="B64" s="571"/>
      <c r="C64" s="572"/>
      <c r="D64" s="120">
        <f t="shared" si="12"/>
        <v>1590508385</v>
      </c>
      <c r="E64" s="120">
        <f t="shared" si="12"/>
        <v>0</v>
      </c>
      <c r="F64" s="120">
        <f t="shared" si="12"/>
        <v>0</v>
      </c>
      <c r="G64" s="120">
        <f t="shared" si="12"/>
        <v>0</v>
      </c>
      <c r="H64" s="120">
        <f t="shared" si="12"/>
        <v>55132571042</v>
      </c>
      <c r="I64" s="120">
        <f t="shared" si="12"/>
        <v>0</v>
      </c>
      <c r="J64" s="120">
        <f t="shared" si="11"/>
        <v>56723079427</v>
      </c>
      <c r="K64" s="338">
        <v>56723079427</v>
      </c>
    </row>
    <row r="65" spans="1:11" ht="15.75">
      <c r="A65" s="621" t="s">
        <v>747</v>
      </c>
      <c r="B65" s="621"/>
      <c r="C65" s="621"/>
      <c r="D65" s="332">
        <f aca="true" t="shared" si="13" ref="D65:I65">D21+D43</f>
        <v>1687473503</v>
      </c>
      <c r="E65" s="332">
        <f t="shared" si="13"/>
        <v>0</v>
      </c>
      <c r="F65" s="332">
        <f t="shared" si="13"/>
        <v>0</v>
      </c>
      <c r="G65" s="332">
        <f t="shared" si="13"/>
        <v>0</v>
      </c>
      <c r="H65" s="332">
        <f t="shared" si="13"/>
        <v>36916383440</v>
      </c>
      <c r="I65" s="332">
        <f t="shared" si="13"/>
        <v>0</v>
      </c>
      <c r="J65" s="332">
        <f t="shared" si="11"/>
        <v>38603856943</v>
      </c>
      <c r="K65" s="338">
        <v>56723079427</v>
      </c>
    </row>
    <row r="67" spans="4:10" ht="15.75">
      <c r="D67" s="339"/>
      <c r="E67" s="339"/>
      <c r="F67" s="339"/>
      <c r="G67" s="339"/>
      <c r="H67" s="339"/>
      <c r="I67" s="339"/>
      <c r="J67" s="339"/>
    </row>
    <row r="68" spans="4:10" ht="15.75">
      <c r="D68" s="339"/>
      <c r="E68" s="339"/>
      <c r="F68" s="339"/>
      <c r="G68" s="339"/>
      <c r="H68" s="339"/>
      <c r="I68" s="339"/>
      <c r="J68" s="339"/>
    </row>
    <row r="69" ht="15.75">
      <c r="J69" s="339"/>
    </row>
    <row r="70" ht="15.75">
      <c r="J70" s="339"/>
    </row>
  </sheetData>
  <sheetProtection/>
  <mergeCells count="48">
    <mergeCell ref="A7:C7"/>
    <mergeCell ref="A8:C8"/>
    <mergeCell ref="A9:C9"/>
    <mergeCell ref="A2:C2"/>
    <mergeCell ref="A4:C4"/>
    <mergeCell ref="A5:C5"/>
    <mergeCell ref="A6:C6"/>
    <mergeCell ref="A11:C11"/>
    <mergeCell ref="A12:C12"/>
    <mergeCell ref="A13:C13"/>
    <mergeCell ref="A14:C14"/>
    <mergeCell ref="A29:C29"/>
    <mergeCell ref="A30:C30"/>
    <mergeCell ref="A31:C31"/>
    <mergeCell ref="A16:C16"/>
    <mergeCell ref="A17:C17"/>
    <mergeCell ref="A18:C18"/>
    <mergeCell ref="A20:C20"/>
    <mergeCell ref="A24:C24"/>
    <mergeCell ref="A21:C21"/>
    <mergeCell ref="A26:C26"/>
    <mergeCell ref="A27:C27"/>
    <mergeCell ref="A28:C28"/>
    <mergeCell ref="A61:C61"/>
    <mergeCell ref="A62:C62"/>
    <mergeCell ref="A51:C51"/>
    <mergeCell ref="A52:C52"/>
    <mergeCell ref="A53:C53"/>
    <mergeCell ref="A55:C55"/>
    <mergeCell ref="A33:C33"/>
    <mergeCell ref="A34:C34"/>
    <mergeCell ref="A64:C64"/>
    <mergeCell ref="A65:C65"/>
    <mergeCell ref="A56:C56"/>
    <mergeCell ref="A57:C57"/>
    <mergeCell ref="A58:C58"/>
    <mergeCell ref="A60:C60"/>
    <mergeCell ref="A35:C35"/>
    <mergeCell ref="A36:C36"/>
    <mergeCell ref="A38:C38"/>
    <mergeCell ref="A39:C39"/>
    <mergeCell ref="A49:C49"/>
    <mergeCell ref="A50:C50"/>
    <mergeCell ref="A46:C46"/>
    <mergeCell ref="A40:C40"/>
    <mergeCell ref="A42:C42"/>
    <mergeCell ref="A43:C43"/>
    <mergeCell ref="A48:C4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F12" sqref="F12"/>
    </sheetView>
  </sheetViews>
  <sheetFormatPr defaultColWidth="9.00390625" defaultRowHeight="12.75"/>
  <cols>
    <col min="4" max="4" width="15.00390625" style="0" customWidth="1"/>
    <col min="5" max="5" width="12.75390625" style="0" bestFit="1" customWidth="1"/>
    <col min="6" max="6" width="13.75390625" style="0" bestFit="1" customWidth="1"/>
    <col min="7" max="7" width="12.75390625" style="0" bestFit="1" customWidth="1"/>
    <col min="8" max="8" width="13.875" style="0" bestFit="1" customWidth="1"/>
    <col min="9" max="9" width="14.00390625" style="0" customWidth="1"/>
    <col min="10" max="10" width="14.875" style="0" bestFit="1" customWidth="1"/>
    <col min="11" max="11" width="16.00390625" style="338" customWidth="1"/>
    <col min="12" max="12" width="14.375" style="0" customWidth="1"/>
  </cols>
  <sheetData>
    <row r="1" ht="20.25">
      <c r="A1" s="322" t="s">
        <v>305</v>
      </c>
    </row>
    <row r="2" spans="1:10" ht="47.25">
      <c r="A2" s="559" t="s">
        <v>730</v>
      </c>
      <c r="B2" s="560"/>
      <c r="C2" s="561"/>
      <c r="D2" s="142" t="s">
        <v>118</v>
      </c>
      <c r="E2" s="142" t="s">
        <v>731</v>
      </c>
      <c r="F2" s="142" t="s">
        <v>117</v>
      </c>
      <c r="G2" s="142" t="s">
        <v>732</v>
      </c>
      <c r="H2" s="142" t="s">
        <v>733</v>
      </c>
      <c r="I2" s="142" t="s">
        <v>659</v>
      </c>
      <c r="J2" s="143" t="s">
        <v>163</v>
      </c>
    </row>
    <row r="3" spans="1:11" s="6" customFormat="1" ht="15.75">
      <c r="A3" s="78" t="s">
        <v>734</v>
      </c>
      <c r="B3" s="115"/>
      <c r="C3" s="116"/>
      <c r="D3" s="103"/>
      <c r="E3" s="103"/>
      <c r="F3" s="103"/>
      <c r="G3" s="103"/>
      <c r="H3" s="103"/>
      <c r="I3" s="103"/>
      <c r="J3" s="103"/>
      <c r="K3" s="253"/>
    </row>
    <row r="4" spans="1:11" s="6" customFormat="1" ht="15.75">
      <c r="A4" s="107" t="s">
        <v>735</v>
      </c>
      <c r="B4" s="108"/>
      <c r="C4" s="109"/>
      <c r="D4" s="120">
        <v>43343015020</v>
      </c>
      <c r="E4" s="120">
        <v>1267084717</v>
      </c>
      <c r="F4" s="120">
        <v>5877137174</v>
      </c>
      <c r="G4" s="120">
        <v>1743986223</v>
      </c>
      <c r="H4" s="120">
        <v>743729211</v>
      </c>
      <c r="I4" s="120">
        <v>0</v>
      </c>
      <c r="J4" s="120">
        <f>SUM(D4:I4)</f>
        <v>52974952345</v>
      </c>
      <c r="K4" s="253"/>
    </row>
    <row r="5" spans="1:11" s="6" customFormat="1" ht="15.75" customHeight="1">
      <c r="A5" s="112" t="s">
        <v>736</v>
      </c>
      <c r="B5" s="113"/>
      <c r="C5" s="114"/>
      <c r="D5" s="293">
        <v>28285675579</v>
      </c>
      <c r="E5" s="293"/>
      <c r="F5" s="293">
        <v>3031719758</v>
      </c>
      <c r="G5" s="293">
        <v>413422762</v>
      </c>
      <c r="H5" s="293"/>
      <c r="I5" s="293"/>
      <c r="J5" s="104">
        <f aca="true" t="shared" si="0" ref="J5:J11">SUM(D5:I5)</f>
        <v>31730818099</v>
      </c>
      <c r="K5" s="253"/>
    </row>
    <row r="6" spans="1:11" s="6" customFormat="1" ht="15.75" customHeight="1">
      <c r="A6" s="112" t="s">
        <v>737</v>
      </c>
      <c r="B6" s="113"/>
      <c r="C6" s="114"/>
      <c r="D6" s="293"/>
      <c r="E6" s="293"/>
      <c r="F6" s="293"/>
      <c r="G6" s="293"/>
      <c r="H6" s="293"/>
      <c r="I6" s="293"/>
      <c r="J6" s="104">
        <f t="shared" si="0"/>
        <v>0</v>
      </c>
      <c r="K6" s="253"/>
    </row>
    <row r="7" spans="1:11" s="6" customFormat="1" ht="15.75" customHeight="1">
      <c r="A7" s="112" t="s">
        <v>738</v>
      </c>
      <c r="B7" s="113"/>
      <c r="C7" s="114"/>
      <c r="D7" s="293"/>
      <c r="E7" s="293"/>
      <c r="F7" s="293"/>
      <c r="G7" s="293"/>
      <c r="H7" s="293"/>
      <c r="I7" s="293"/>
      <c r="J7" s="104">
        <f t="shared" si="0"/>
        <v>0</v>
      </c>
      <c r="K7" s="253"/>
    </row>
    <row r="8" spans="1:11" s="6" customFormat="1" ht="15.75" customHeight="1">
      <c r="A8" s="112" t="s">
        <v>739</v>
      </c>
      <c r="B8" s="113"/>
      <c r="C8" s="114"/>
      <c r="D8" s="294"/>
      <c r="E8" s="294"/>
      <c r="F8" s="294"/>
      <c r="G8" s="294"/>
      <c r="H8" s="294"/>
      <c r="I8" s="294"/>
      <c r="J8" s="104">
        <f t="shared" si="0"/>
        <v>0</v>
      </c>
      <c r="K8" s="253"/>
    </row>
    <row r="9" spans="1:11" s="6" customFormat="1" ht="15.75" customHeight="1">
      <c r="A9" s="112" t="s">
        <v>740</v>
      </c>
      <c r="B9" s="113"/>
      <c r="C9" s="114"/>
      <c r="D9" s="294"/>
      <c r="E9" s="294">
        <v>397492680</v>
      </c>
      <c r="F9" s="294">
        <v>1139762000</v>
      </c>
      <c r="G9" s="294">
        <v>364589141</v>
      </c>
      <c r="H9" s="294"/>
      <c r="I9" s="294"/>
      <c r="J9" s="104">
        <f t="shared" si="0"/>
        <v>1901843821</v>
      </c>
      <c r="K9" s="253"/>
    </row>
    <row r="10" spans="1:11" s="6" customFormat="1" ht="15.75" customHeight="1">
      <c r="A10" s="112" t="s">
        <v>741</v>
      </c>
      <c r="B10" s="113"/>
      <c r="C10" s="114"/>
      <c r="D10" s="294">
        <v>1149684781</v>
      </c>
      <c r="E10" s="294"/>
      <c r="F10" s="294"/>
      <c r="G10" s="294"/>
      <c r="H10" s="294"/>
      <c r="I10" s="294"/>
      <c r="J10" s="104">
        <f t="shared" si="0"/>
        <v>1149684781</v>
      </c>
      <c r="K10" s="253"/>
    </row>
    <row r="11" spans="1:11" s="6" customFormat="1" ht="15.75">
      <c r="A11" s="107" t="s">
        <v>742</v>
      </c>
      <c r="B11" s="108"/>
      <c r="C11" s="109"/>
      <c r="D11" s="118">
        <f aca="true" t="shared" si="1" ref="D11:I11">D4+D5+D6+D7-D8-D9-D10</f>
        <v>70479005818</v>
      </c>
      <c r="E11" s="118">
        <f>E4+E5+E6+E7-E8-E9-E10</f>
        <v>869592037</v>
      </c>
      <c r="F11" s="118">
        <f t="shared" si="1"/>
        <v>7769094932</v>
      </c>
      <c r="G11" s="118">
        <f t="shared" si="1"/>
        <v>1792819844</v>
      </c>
      <c r="H11" s="118">
        <f t="shared" si="1"/>
        <v>743729211</v>
      </c>
      <c r="I11" s="118">
        <f t="shared" si="1"/>
        <v>0</v>
      </c>
      <c r="J11" s="120">
        <f t="shared" si="0"/>
        <v>81654241842</v>
      </c>
      <c r="K11" s="253"/>
    </row>
    <row r="12" spans="1:11" s="6" customFormat="1" ht="15.75">
      <c r="A12" s="119" t="s">
        <v>752</v>
      </c>
      <c r="B12" s="108"/>
      <c r="C12" s="109"/>
      <c r="D12" s="118"/>
      <c r="E12" s="118"/>
      <c r="F12" s="118"/>
      <c r="G12" s="118"/>
      <c r="H12" s="118"/>
      <c r="I12" s="118"/>
      <c r="J12" s="118"/>
      <c r="K12" s="253"/>
    </row>
    <row r="13" spans="1:11" s="6" customFormat="1" ht="15.75">
      <c r="A13" s="107" t="s">
        <v>735</v>
      </c>
      <c r="B13" s="108"/>
      <c r="C13" s="109"/>
      <c r="D13" s="120">
        <v>24962387315</v>
      </c>
      <c r="E13" s="120">
        <v>858288432</v>
      </c>
      <c r="F13" s="120">
        <v>3558231285</v>
      </c>
      <c r="G13" s="120">
        <v>1023049936</v>
      </c>
      <c r="H13" s="120">
        <v>743729211</v>
      </c>
      <c r="I13" s="120">
        <v>0</v>
      </c>
      <c r="J13" s="120">
        <f>SUM(D13:I13)</f>
        <v>31145686179</v>
      </c>
      <c r="K13" s="253"/>
    </row>
    <row r="14" spans="1:11" s="6" customFormat="1" ht="15.75">
      <c r="A14" s="112" t="s">
        <v>743</v>
      </c>
      <c r="B14" s="113"/>
      <c r="C14" s="114"/>
      <c r="D14" s="293">
        <v>2824469334</v>
      </c>
      <c r="E14" s="293">
        <v>57790400</v>
      </c>
      <c r="F14" s="293">
        <v>797655108</v>
      </c>
      <c r="G14" s="293">
        <v>314708409.9569892</v>
      </c>
      <c r="H14" s="293"/>
      <c r="I14" s="293"/>
      <c r="J14" s="104">
        <f aca="true" t="shared" si="2" ref="J14:J20">SUM(D14:I14)</f>
        <v>3994623251.9569893</v>
      </c>
      <c r="K14" s="253"/>
    </row>
    <row r="15" spans="1:11" s="6" customFormat="1" ht="15.75">
      <c r="A15" s="112" t="s">
        <v>738</v>
      </c>
      <c r="B15" s="113"/>
      <c r="C15" s="114"/>
      <c r="D15" s="293"/>
      <c r="E15" s="293"/>
      <c r="F15" s="293"/>
      <c r="G15" s="293"/>
      <c r="H15" s="293"/>
      <c r="I15" s="293"/>
      <c r="J15" s="104">
        <f t="shared" si="2"/>
        <v>0</v>
      </c>
      <c r="K15" s="253"/>
    </row>
    <row r="16" spans="1:11" s="6" customFormat="1" ht="15.75">
      <c r="A16" s="112" t="s">
        <v>744</v>
      </c>
      <c r="B16" s="113"/>
      <c r="C16" s="114"/>
      <c r="D16" s="294"/>
      <c r="E16" s="294"/>
      <c r="F16" s="294"/>
      <c r="G16" s="294"/>
      <c r="H16" s="294"/>
      <c r="I16" s="294"/>
      <c r="J16" s="104">
        <f t="shared" si="2"/>
        <v>0</v>
      </c>
      <c r="K16" s="253"/>
    </row>
    <row r="17" spans="1:11" s="6" customFormat="1" ht="15.75">
      <c r="A17" s="112" t="s">
        <v>740</v>
      </c>
      <c r="B17" s="113"/>
      <c r="C17" s="114"/>
      <c r="D17" s="294"/>
      <c r="E17" s="294">
        <v>397492680</v>
      </c>
      <c r="F17" s="294">
        <v>1139762000</v>
      </c>
      <c r="G17" s="294">
        <v>313268216.2</v>
      </c>
      <c r="H17" s="294"/>
      <c r="I17" s="294"/>
      <c r="J17" s="104">
        <f t="shared" si="2"/>
        <v>1850522896.2</v>
      </c>
      <c r="K17" s="253"/>
    </row>
    <row r="18" spans="1:11" s="6" customFormat="1" ht="15.75">
      <c r="A18" s="112" t="s">
        <v>741</v>
      </c>
      <c r="B18" s="113"/>
      <c r="C18" s="114"/>
      <c r="D18" s="294">
        <v>379746248</v>
      </c>
      <c r="E18" s="294"/>
      <c r="F18" s="294">
        <v>36778854</v>
      </c>
      <c r="G18" s="294"/>
      <c r="H18" s="294"/>
      <c r="I18" s="294"/>
      <c r="J18" s="104">
        <f t="shared" si="2"/>
        <v>416525102</v>
      </c>
      <c r="K18" s="253"/>
    </row>
    <row r="19" spans="1:11" s="6" customFormat="1" ht="15.75">
      <c r="A19" s="107" t="s">
        <v>742</v>
      </c>
      <c r="B19" s="108"/>
      <c r="C19" s="109"/>
      <c r="D19" s="118">
        <f aca="true" t="shared" si="3" ref="D19:I19">D13+D14+D15-D16-D17-D18</f>
        <v>27407110401</v>
      </c>
      <c r="E19" s="118">
        <f t="shared" si="3"/>
        <v>518586152</v>
      </c>
      <c r="F19" s="118">
        <f t="shared" si="3"/>
        <v>3179345539</v>
      </c>
      <c r="G19" s="118">
        <f t="shared" si="3"/>
        <v>1024490129.7569892</v>
      </c>
      <c r="H19" s="118">
        <f t="shared" si="3"/>
        <v>743729211</v>
      </c>
      <c r="I19" s="118">
        <f t="shared" si="3"/>
        <v>0</v>
      </c>
      <c r="J19" s="120">
        <f>SUM(D19:I19)</f>
        <v>32873261432.75699</v>
      </c>
      <c r="K19" s="253"/>
    </row>
    <row r="20" spans="1:11" s="6" customFormat="1" ht="18" customHeight="1">
      <c r="A20" s="148" t="s">
        <v>745</v>
      </c>
      <c r="B20" s="106"/>
      <c r="C20" s="106"/>
      <c r="D20" s="118"/>
      <c r="E20" s="118"/>
      <c r="F20" s="118"/>
      <c r="G20" s="118"/>
      <c r="H20" s="118"/>
      <c r="I20" s="118"/>
      <c r="J20" s="120">
        <f t="shared" si="2"/>
        <v>0</v>
      </c>
      <c r="K20" s="253"/>
    </row>
    <row r="21" spans="1:11" s="6" customFormat="1" ht="17.25" customHeight="1">
      <c r="A21" s="121" t="s">
        <v>746</v>
      </c>
      <c r="B21" s="122"/>
      <c r="C21" s="123"/>
      <c r="D21" s="118">
        <v>18380627705</v>
      </c>
      <c r="E21" s="118">
        <v>408796285</v>
      </c>
      <c r="F21" s="118">
        <v>2318905889</v>
      </c>
      <c r="G21" s="118">
        <v>720936287</v>
      </c>
      <c r="H21" s="118">
        <v>0</v>
      </c>
      <c r="I21" s="118">
        <v>0</v>
      </c>
      <c r="J21" s="120">
        <f>SUM(D21:I21)</f>
        <v>21829266166</v>
      </c>
      <c r="K21" s="253"/>
    </row>
    <row r="22" spans="1:11" s="6" customFormat="1" ht="17.25" customHeight="1">
      <c r="A22" s="124" t="s">
        <v>747</v>
      </c>
      <c r="B22" s="125"/>
      <c r="C22" s="126"/>
      <c r="D22" s="127">
        <f aca="true" t="shared" si="4" ref="D22:I22">D11-D19</f>
        <v>43071895417</v>
      </c>
      <c r="E22" s="127">
        <f t="shared" si="4"/>
        <v>351005885</v>
      </c>
      <c r="F22" s="127">
        <f t="shared" si="4"/>
        <v>4589749393</v>
      </c>
      <c r="G22" s="127">
        <f t="shared" si="4"/>
        <v>768329714.2430108</v>
      </c>
      <c r="H22" s="127">
        <f t="shared" si="4"/>
        <v>0</v>
      </c>
      <c r="I22" s="127">
        <f t="shared" si="4"/>
        <v>0</v>
      </c>
      <c r="J22" s="332">
        <f>SUM(D22:I22)</f>
        <v>48780980409.24301</v>
      </c>
      <c r="K22" s="253"/>
    </row>
    <row r="23" spans="1:11" s="6" customFormat="1" ht="17.25" customHeight="1">
      <c r="A23" s="333"/>
      <c r="B23" s="333"/>
      <c r="C23" s="333"/>
      <c r="D23" s="334"/>
      <c r="E23" s="334"/>
      <c r="F23" s="334"/>
      <c r="G23" s="334"/>
      <c r="H23" s="334"/>
      <c r="I23" s="334"/>
      <c r="J23" s="334"/>
      <c r="K23" s="253"/>
    </row>
    <row r="24" ht="15.75">
      <c r="A24" s="220" t="s">
        <v>216</v>
      </c>
    </row>
    <row r="25" spans="1:10" ht="47.25">
      <c r="A25" s="559" t="s">
        <v>730</v>
      </c>
      <c r="B25" s="560"/>
      <c r="C25" s="561"/>
      <c r="D25" s="142" t="s">
        <v>118</v>
      </c>
      <c r="E25" s="142" t="s">
        <v>731</v>
      </c>
      <c r="F25" s="142" t="s">
        <v>117</v>
      </c>
      <c r="G25" s="142" t="s">
        <v>732</v>
      </c>
      <c r="H25" s="142" t="s">
        <v>733</v>
      </c>
      <c r="I25" s="142" t="s">
        <v>659</v>
      </c>
      <c r="J25" s="143" t="s">
        <v>163</v>
      </c>
    </row>
    <row r="26" spans="1:10" ht="15.75">
      <c r="A26" s="78" t="s">
        <v>734</v>
      </c>
      <c r="B26" s="115"/>
      <c r="C26" s="116"/>
      <c r="D26" s="103"/>
      <c r="E26" s="103"/>
      <c r="F26" s="103"/>
      <c r="G26" s="103"/>
      <c r="H26" s="103"/>
      <c r="I26" s="103"/>
      <c r="J26" s="103"/>
    </row>
    <row r="27" spans="1:10" ht="15.75">
      <c r="A27" s="107" t="s">
        <v>735</v>
      </c>
      <c r="B27" s="108"/>
      <c r="C27" s="109"/>
      <c r="D27" s="120">
        <v>40292572872</v>
      </c>
      <c r="E27" s="120">
        <v>46821045</v>
      </c>
      <c r="F27" s="120">
        <v>6119223220</v>
      </c>
      <c r="G27" s="120">
        <v>883249185</v>
      </c>
      <c r="H27" s="120">
        <v>54581280726</v>
      </c>
      <c r="I27" s="120">
        <v>600299434</v>
      </c>
      <c r="J27" s="120">
        <f>SUM(D27:I27)</f>
        <v>102523446482</v>
      </c>
    </row>
    <row r="28" spans="1:10" ht="15.75">
      <c r="A28" s="112" t="s">
        <v>736</v>
      </c>
      <c r="B28" s="113"/>
      <c r="C28" s="114"/>
      <c r="D28" s="293">
        <v>49500000</v>
      </c>
      <c r="E28" s="293"/>
      <c r="F28" s="293"/>
      <c r="G28" s="293">
        <v>316493771</v>
      </c>
      <c r="H28" s="293"/>
      <c r="I28" s="293"/>
      <c r="J28" s="104">
        <f aca="true" t="shared" si="5" ref="J28:J33">SUM(D28:I28)</f>
        <v>365993771</v>
      </c>
    </row>
    <row r="29" spans="1:10" ht="15.75">
      <c r="A29" s="112" t="s">
        <v>737</v>
      </c>
      <c r="B29" s="113"/>
      <c r="C29" s="114"/>
      <c r="D29" s="293">
        <v>22803883017</v>
      </c>
      <c r="E29" s="293"/>
      <c r="F29" s="293"/>
      <c r="G29" s="293"/>
      <c r="H29" s="293">
        <v>21810988116</v>
      </c>
      <c r="I29" s="293">
        <v>1916149657</v>
      </c>
      <c r="J29" s="104">
        <f t="shared" si="5"/>
        <v>46531020790</v>
      </c>
    </row>
    <row r="30" spans="1:10" ht="15.75">
      <c r="A30" s="112" t="s">
        <v>738</v>
      </c>
      <c r="B30" s="113"/>
      <c r="C30" s="114"/>
      <c r="D30" s="293"/>
      <c r="E30" s="293"/>
      <c r="F30" s="293"/>
      <c r="G30" s="293"/>
      <c r="H30" s="293"/>
      <c r="I30" s="293"/>
      <c r="J30" s="104">
        <f t="shared" si="5"/>
        <v>0</v>
      </c>
    </row>
    <row r="31" spans="1:10" ht="15.75">
      <c r="A31" s="112" t="s">
        <v>739</v>
      </c>
      <c r="B31" s="113"/>
      <c r="C31" s="114"/>
      <c r="D31" s="294"/>
      <c r="E31" s="294"/>
      <c r="F31" s="294"/>
      <c r="G31" s="294"/>
      <c r="H31" s="294"/>
      <c r="I31" s="294"/>
      <c r="J31" s="104">
        <f t="shared" si="5"/>
        <v>0</v>
      </c>
    </row>
    <row r="32" spans="1:10" ht="15.75">
      <c r="A32" s="112" t="s">
        <v>740</v>
      </c>
      <c r="B32" s="113"/>
      <c r="C32" s="114"/>
      <c r="D32" s="294">
        <v>19009080</v>
      </c>
      <c r="E32" s="294">
        <v>0</v>
      </c>
      <c r="F32" s="294">
        <v>109000000</v>
      </c>
      <c r="G32" s="294">
        <v>227385427</v>
      </c>
      <c r="H32" s="294"/>
      <c r="I32" s="294"/>
      <c r="J32" s="104">
        <f t="shared" si="5"/>
        <v>355394507</v>
      </c>
    </row>
    <row r="33" spans="1:10" ht="15.75">
      <c r="A33" s="112" t="s">
        <v>741</v>
      </c>
      <c r="B33" s="113"/>
      <c r="C33" s="114"/>
      <c r="D33" s="294">
        <v>0</v>
      </c>
      <c r="E33" s="294"/>
      <c r="F33" s="294"/>
      <c r="G33" s="294"/>
      <c r="H33" s="294"/>
      <c r="I33" s="294"/>
      <c r="J33" s="104">
        <f t="shared" si="5"/>
        <v>0</v>
      </c>
    </row>
    <row r="34" spans="1:10" ht="15.75">
      <c r="A34" s="107" t="s">
        <v>742</v>
      </c>
      <c r="B34" s="108"/>
      <c r="C34" s="109"/>
      <c r="D34" s="118">
        <f aca="true" t="shared" si="6" ref="D34:I34">D27+D28+D29+D30-D31-D32-D33</f>
        <v>63126946809</v>
      </c>
      <c r="E34" s="118">
        <f t="shared" si="6"/>
        <v>46821045</v>
      </c>
      <c r="F34" s="118">
        <f t="shared" si="6"/>
        <v>6010223220</v>
      </c>
      <c r="G34" s="118">
        <f t="shared" si="6"/>
        <v>972357529</v>
      </c>
      <c r="H34" s="118">
        <f t="shared" si="6"/>
        <v>76392268842</v>
      </c>
      <c r="I34" s="118">
        <f t="shared" si="6"/>
        <v>2516449091</v>
      </c>
      <c r="J34" s="120">
        <f>SUM(D34:I34)</f>
        <v>149065066536</v>
      </c>
    </row>
    <row r="35" spans="1:10" ht="15.75">
      <c r="A35" s="119" t="s">
        <v>752</v>
      </c>
      <c r="B35" s="108"/>
      <c r="C35" s="109"/>
      <c r="D35" s="118"/>
      <c r="E35" s="118"/>
      <c r="F35" s="118"/>
      <c r="G35" s="118"/>
      <c r="H35" s="118"/>
      <c r="I35" s="118"/>
      <c r="J35" s="118"/>
    </row>
    <row r="36" spans="1:10" ht="15.75">
      <c r="A36" s="107" t="s">
        <v>735</v>
      </c>
      <c r="B36" s="108"/>
      <c r="C36" s="109"/>
      <c r="D36" s="120">
        <v>2701299323</v>
      </c>
      <c r="E36" s="120">
        <v>22295733</v>
      </c>
      <c r="F36" s="120">
        <v>3755196037</v>
      </c>
      <c r="G36" s="120">
        <v>733622958</v>
      </c>
      <c r="H36" s="120">
        <v>20377083912</v>
      </c>
      <c r="I36" s="120">
        <v>328332823</v>
      </c>
      <c r="J36" s="120">
        <f aca="true" t="shared" si="7" ref="J36:J42">SUM(D36:I36)</f>
        <v>27917830786</v>
      </c>
    </row>
    <row r="37" spans="1:10" ht="15.75">
      <c r="A37" s="112" t="s">
        <v>743</v>
      </c>
      <c r="B37" s="113"/>
      <c r="C37" s="114"/>
      <c r="D37" s="293">
        <v>7610761993</v>
      </c>
      <c r="E37" s="293">
        <v>6688718</v>
      </c>
      <c r="F37" s="293">
        <v>668931910</v>
      </c>
      <c r="G37" s="293">
        <v>66943643</v>
      </c>
      <c r="H37" s="293">
        <v>11455121788</v>
      </c>
      <c r="I37" s="293">
        <v>368850965</v>
      </c>
      <c r="J37" s="104">
        <f t="shared" si="7"/>
        <v>20177299017</v>
      </c>
    </row>
    <row r="38" spans="1:10" ht="15.75">
      <c r="A38" s="112" t="s">
        <v>738</v>
      </c>
      <c r="B38" s="113"/>
      <c r="C38" s="114"/>
      <c r="D38" s="293"/>
      <c r="E38" s="293"/>
      <c r="F38" s="293"/>
      <c r="G38" s="293"/>
      <c r="H38" s="293"/>
      <c r="I38" s="293"/>
      <c r="J38" s="104">
        <f t="shared" si="7"/>
        <v>0</v>
      </c>
    </row>
    <row r="39" spans="1:10" ht="15.75">
      <c r="A39" s="112" t="s">
        <v>744</v>
      </c>
      <c r="B39" s="113"/>
      <c r="C39" s="114"/>
      <c r="D39" s="294"/>
      <c r="E39" s="294"/>
      <c r="F39" s="294"/>
      <c r="G39" s="294"/>
      <c r="H39" s="294"/>
      <c r="I39" s="294"/>
      <c r="J39" s="104">
        <f t="shared" si="7"/>
        <v>0</v>
      </c>
    </row>
    <row r="40" spans="1:10" ht="15.75">
      <c r="A40" s="112" t="s">
        <v>740</v>
      </c>
      <c r="B40" s="113"/>
      <c r="C40" s="114"/>
      <c r="D40" s="294">
        <v>2428938</v>
      </c>
      <c r="E40" s="294">
        <v>0</v>
      </c>
      <c r="F40" s="294">
        <v>109000000</v>
      </c>
      <c r="G40" s="294">
        <v>227385427</v>
      </c>
      <c r="H40" s="294"/>
      <c r="I40" s="294"/>
      <c r="J40" s="104">
        <f t="shared" si="7"/>
        <v>338814365</v>
      </c>
    </row>
    <row r="41" spans="1:10" ht="15.75">
      <c r="A41" s="112" t="s">
        <v>741</v>
      </c>
      <c r="B41" s="113"/>
      <c r="C41" s="114"/>
      <c r="D41" s="294"/>
      <c r="E41" s="294"/>
      <c r="F41" s="294"/>
      <c r="G41" s="294"/>
      <c r="H41" s="294"/>
      <c r="I41" s="294"/>
      <c r="J41" s="104">
        <f t="shared" si="7"/>
        <v>0</v>
      </c>
    </row>
    <row r="42" spans="1:10" ht="15.75">
      <c r="A42" s="107" t="s">
        <v>742</v>
      </c>
      <c r="B42" s="108"/>
      <c r="C42" s="109"/>
      <c r="D42" s="118">
        <f aca="true" t="shared" si="8" ref="D42:I42">D36+D37+D38-D39-D40-D41</f>
        <v>10309632378</v>
      </c>
      <c r="E42" s="118">
        <f t="shared" si="8"/>
        <v>28984451</v>
      </c>
      <c r="F42" s="118">
        <f t="shared" si="8"/>
        <v>4315127947</v>
      </c>
      <c r="G42" s="118">
        <f t="shared" si="8"/>
        <v>573181174</v>
      </c>
      <c r="H42" s="118">
        <f t="shared" si="8"/>
        <v>31832205700</v>
      </c>
      <c r="I42" s="118">
        <f t="shared" si="8"/>
        <v>697183788</v>
      </c>
      <c r="J42" s="120">
        <f t="shared" si="7"/>
        <v>47756315438</v>
      </c>
    </row>
    <row r="43" spans="1:10" ht="15.75">
      <c r="A43" s="148" t="s">
        <v>745</v>
      </c>
      <c r="B43" s="106"/>
      <c r="C43" s="106"/>
      <c r="D43" s="118"/>
      <c r="E43" s="118"/>
      <c r="F43" s="118"/>
      <c r="G43" s="118"/>
      <c r="H43" s="118"/>
      <c r="I43" s="118"/>
      <c r="J43" s="118"/>
    </row>
    <row r="44" spans="1:10" ht="15.75">
      <c r="A44" s="121" t="s">
        <v>746</v>
      </c>
      <c r="B44" s="122"/>
      <c r="C44" s="123"/>
      <c r="D44" s="118">
        <v>37591273549</v>
      </c>
      <c r="E44" s="118">
        <v>24525312</v>
      </c>
      <c r="F44" s="118">
        <v>2364027183</v>
      </c>
      <c r="G44" s="118">
        <v>149626227</v>
      </c>
      <c r="H44" s="118">
        <v>34204196814</v>
      </c>
      <c r="I44" s="118">
        <v>271966611</v>
      </c>
      <c r="J44" s="120">
        <f>SUM(D44:I44)</f>
        <v>74605615696</v>
      </c>
    </row>
    <row r="45" spans="1:10" ht="15.75">
      <c r="A45" s="124" t="s">
        <v>747</v>
      </c>
      <c r="B45" s="125"/>
      <c r="C45" s="126"/>
      <c r="D45" s="127">
        <f aca="true" t="shared" si="9" ref="D45:I45">D34-D42</f>
        <v>52817314431</v>
      </c>
      <c r="E45" s="127">
        <f t="shared" si="9"/>
        <v>17836594</v>
      </c>
      <c r="F45" s="127">
        <f t="shared" si="9"/>
        <v>1695095273</v>
      </c>
      <c r="G45" s="127">
        <f t="shared" si="9"/>
        <v>399176355</v>
      </c>
      <c r="H45" s="127">
        <f t="shared" si="9"/>
        <v>44560063142</v>
      </c>
      <c r="I45" s="127">
        <f t="shared" si="9"/>
        <v>1819265303</v>
      </c>
      <c r="J45" s="332">
        <f>SUM(D45:I45)</f>
        <v>101308751098</v>
      </c>
    </row>
    <row r="47" spans="1:10" ht="15.75">
      <c r="A47" s="220" t="s">
        <v>163</v>
      </c>
      <c r="J47" s="339"/>
    </row>
    <row r="48" spans="1:10" ht="47.25">
      <c r="A48" s="559" t="s">
        <v>730</v>
      </c>
      <c r="B48" s="560"/>
      <c r="C48" s="561"/>
      <c r="D48" s="142" t="s">
        <v>118</v>
      </c>
      <c r="E48" s="142" t="s">
        <v>731</v>
      </c>
      <c r="F48" s="142" t="s">
        <v>117</v>
      </c>
      <c r="G48" s="142" t="s">
        <v>732</v>
      </c>
      <c r="H48" s="142" t="s">
        <v>733</v>
      </c>
      <c r="I48" s="142" t="s">
        <v>659</v>
      </c>
      <c r="J48" s="143" t="s">
        <v>163</v>
      </c>
    </row>
    <row r="49" spans="1:10" ht="15.75">
      <c r="A49" s="78" t="s">
        <v>734</v>
      </c>
      <c r="B49" s="115"/>
      <c r="C49" s="116"/>
      <c r="D49" s="103"/>
      <c r="E49" s="103"/>
      <c r="F49" s="103"/>
      <c r="G49" s="103"/>
      <c r="H49" s="103"/>
      <c r="I49" s="103"/>
      <c r="J49" s="103"/>
    </row>
    <row r="50" spans="1:12" ht="15.75">
      <c r="A50" s="107" t="s">
        <v>735</v>
      </c>
      <c r="B50" s="108"/>
      <c r="C50" s="109"/>
      <c r="D50" s="120">
        <f aca="true" t="shared" si="10" ref="D50:J50">D27+D4</f>
        <v>83635587892</v>
      </c>
      <c r="E50" s="120">
        <f t="shared" si="10"/>
        <v>1313905762</v>
      </c>
      <c r="F50" s="120">
        <f t="shared" si="10"/>
        <v>11996360394</v>
      </c>
      <c r="G50" s="120">
        <f t="shared" si="10"/>
        <v>2627235408</v>
      </c>
      <c r="H50" s="120">
        <f t="shared" si="10"/>
        <v>55325009937</v>
      </c>
      <c r="I50" s="120">
        <f t="shared" si="10"/>
        <v>600299434</v>
      </c>
      <c r="J50" s="120">
        <f t="shared" si="10"/>
        <v>155498398827</v>
      </c>
      <c r="K50" s="338">
        <f>SUM(D50:I50)</f>
        <v>155498398827</v>
      </c>
      <c r="L50" s="339">
        <f>J50-K50</f>
        <v>0</v>
      </c>
    </row>
    <row r="51" spans="1:12" ht="15.75">
      <c r="A51" s="112" t="s">
        <v>736</v>
      </c>
      <c r="B51" s="113"/>
      <c r="C51" s="114"/>
      <c r="D51" s="335">
        <f aca="true" t="shared" si="11" ref="D51:D56">D28+D5</f>
        <v>28335175579</v>
      </c>
      <c r="E51" s="335">
        <f aca="true" t="shared" si="12" ref="E51:H56">E28+E5</f>
        <v>0</v>
      </c>
      <c r="F51" s="335">
        <f t="shared" si="12"/>
        <v>3031719758</v>
      </c>
      <c r="G51" s="335">
        <f t="shared" si="12"/>
        <v>729916533</v>
      </c>
      <c r="H51" s="335">
        <f t="shared" si="12"/>
        <v>0</v>
      </c>
      <c r="I51" s="335">
        <f aca="true" t="shared" si="13" ref="I51:J56">I28+I5</f>
        <v>0</v>
      </c>
      <c r="J51" s="120">
        <f t="shared" si="13"/>
        <v>32096811870</v>
      </c>
      <c r="K51" s="338">
        <f aca="true" t="shared" si="14" ref="K51:K68">SUM(D51:I51)</f>
        <v>32096811870</v>
      </c>
      <c r="L51" s="339">
        <f aca="true" t="shared" si="15" ref="L51:L67">J51-K51</f>
        <v>0</v>
      </c>
    </row>
    <row r="52" spans="1:12" ht="15.75">
      <c r="A52" s="112" t="s">
        <v>737</v>
      </c>
      <c r="B52" s="113"/>
      <c r="C52" s="114"/>
      <c r="D52" s="335">
        <f t="shared" si="11"/>
        <v>22803883017</v>
      </c>
      <c r="E52" s="335">
        <f t="shared" si="12"/>
        <v>0</v>
      </c>
      <c r="F52" s="335">
        <f t="shared" si="12"/>
        <v>0</v>
      </c>
      <c r="G52" s="335">
        <f t="shared" si="12"/>
        <v>0</v>
      </c>
      <c r="H52" s="335">
        <f t="shared" si="12"/>
        <v>21810988116</v>
      </c>
      <c r="I52" s="335">
        <f t="shared" si="13"/>
        <v>1916149657</v>
      </c>
      <c r="J52" s="120">
        <f t="shared" si="13"/>
        <v>46531020790</v>
      </c>
      <c r="K52" s="338">
        <f t="shared" si="14"/>
        <v>46531020790</v>
      </c>
      <c r="L52" s="339">
        <f t="shared" si="15"/>
        <v>0</v>
      </c>
    </row>
    <row r="53" spans="1:12" ht="15.75">
      <c r="A53" s="112" t="s">
        <v>738</v>
      </c>
      <c r="B53" s="113"/>
      <c r="C53" s="114"/>
      <c r="D53" s="335">
        <f t="shared" si="11"/>
        <v>0</v>
      </c>
      <c r="E53" s="335">
        <f t="shared" si="12"/>
        <v>0</v>
      </c>
      <c r="F53" s="335">
        <f t="shared" si="12"/>
        <v>0</v>
      </c>
      <c r="G53" s="335">
        <f t="shared" si="12"/>
        <v>0</v>
      </c>
      <c r="H53" s="335">
        <f t="shared" si="12"/>
        <v>0</v>
      </c>
      <c r="I53" s="335">
        <f t="shared" si="13"/>
        <v>0</v>
      </c>
      <c r="J53" s="120">
        <f t="shared" si="13"/>
        <v>0</v>
      </c>
      <c r="K53" s="338">
        <f t="shared" si="14"/>
        <v>0</v>
      </c>
      <c r="L53" s="339">
        <f t="shared" si="15"/>
        <v>0</v>
      </c>
    </row>
    <row r="54" spans="1:12" ht="15.75">
      <c r="A54" s="112" t="s">
        <v>739</v>
      </c>
      <c r="B54" s="113"/>
      <c r="C54" s="114"/>
      <c r="D54" s="335">
        <f t="shared" si="11"/>
        <v>0</v>
      </c>
      <c r="E54" s="335">
        <f t="shared" si="12"/>
        <v>0</v>
      </c>
      <c r="F54" s="335">
        <f t="shared" si="12"/>
        <v>0</v>
      </c>
      <c r="G54" s="335">
        <f t="shared" si="12"/>
        <v>0</v>
      </c>
      <c r="H54" s="335">
        <f t="shared" si="12"/>
        <v>0</v>
      </c>
      <c r="I54" s="335">
        <f t="shared" si="13"/>
        <v>0</v>
      </c>
      <c r="J54" s="120">
        <f t="shared" si="13"/>
        <v>0</v>
      </c>
      <c r="K54" s="338">
        <f t="shared" si="14"/>
        <v>0</v>
      </c>
      <c r="L54" s="339">
        <f t="shared" si="15"/>
        <v>0</v>
      </c>
    </row>
    <row r="55" spans="1:12" ht="15.75">
      <c r="A55" s="112" t="s">
        <v>740</v>
      </c>
      <c r="B55" s="113"/>
      <c r="C55" s="114"/>
      <c r="D55" s="335">
        <f t="shared" si="11"/>
        <v>19009080</v>
      </c>
      <c r="E55" s="335">
        <f t="shared" si="12"/>
        <v>397492680</v>
      </c>
      <c r="F55" s="335">
        <f t="shared" si="12"/>
        <v>1248762000</v>
      </c>
      <c r="G55" s="335">
        <f t="shared" si="12"/>
        <v>591974568</v>
      </c>
      <c r="H55" s="335">
        <f t="shared" si="12"/>
        <v>0</v>
      </c>
      <c r="I55" s="335">
        <f t="shared" si="13"/>
        <v>0</v>
      </c>
      <c r="J55" s="120">
        <f t="shared" si="13"/>
        <v>2257238328</v>
      </c>
      <c r="K55" s="338">
        <f t="shared" si="14"/>
        <v>2257238328</v>
      </c>
      <c r="L55" s="339">
        <f t="shared" si="15"/>
        <v>0</v>
      </c>
    </row>
    <row r="56" spans="1:12" ht="15.75">
      <c r="A56" s="112" t="s">
        <v>741</v>
      </c>
      <c r="B56" s="113"/>
      <c r="C56" s="114"/>
      <c r="D56" s="335">
        <f t="shared" si="11"/>
        <v>1149684781</v>
      </c>
      <c r="E56" s="335">
        <f t="shared" si="12"/>
        <v>0</v>
      </c>
      <c r="F56" s="335">
        <f t="shared" si="12"/>
        <v>0</v>
      </c>
      <c r="G56" s="335">
        <f t="shared" si="12"/>
        <v>0</v>
      </c>
      <c r="H56" s="335">
        <f t="shared" si="12"/>
        <v>0</v>
      </c>
      <c r="I56" s="335">
        <f t="shared" si="13"/>
        <v>0</v>
      </c>
      <c r="J56" s="120">
        <f t="shared" si="13"/>
        <v>1149684781</v>
      </c>
      <c r="K56" s="338">
        <f t="shared" si="14"/>
        <v>1149684781</v>
      </c>
      <c r="L56" s="339">
        <f t="shared" si="15"/>
        <v>0</v>
      </c>
    </row>
    <row r="57" spans="1:12" ht="15.75">
      <c r="A57" s="107" t="s">
        <v>742</v>
      </c>
      <c r="B57" s="108"/>
      <c r="C57" s="109"/>
      <c r="D57" s="118">
        <f aca="true" t="shared" si="16" ref="D57:I57">D50+D51+D52+D53-D54-D55-D56</f>
        <v>133605952627</v>
      </c>
      <c r="E57" s="118">
        <f t="shared" si="16"/>
        <v>916413082</v>
      </c>
      <c r="F57" s="118">
        <f t="shared" si="16"/>
        <v>13779318152</v>
      </c>
      <c r="G57" s="118">
        <f t="shared" si="16"/>
        <v>2765177373</v>
      </c>
      <c r="H57" s="118">
        <f t="shared" si="16"/>
        <v>77135998053</v>
      </c>
      <c r="I57" s="118">
        <f t="shared" si="16"/>
        <v>2516449091</v>
      </c>
      <c r="J57" s="120">
        <f aca="true" t="shared" si="17" ref="J57:J68">J34+J11</f>
        <v>230719308378</v>
      </c>
      <c r="K57" s="338">
        <f t="shared" si="14"/>
        <v>230719308378</v>
      </c>
      <c r="L57" s="339">
        <f t="shared" si="15"/>
        <v>0</v>
      </c>
    </row>
    <row r="58" spans="1:12" ht="15.75">
      <c r="A58" s="119" t="s">
        <v>752</v>
      </c>
      <c r="B58" s="108"/>
      <c r="C58" s="109"/>
      <c r="D58" s="118"/>
      <c r="E58" s="118"/>
      <c r="F58" s="118"/>
      <c r="G58" s="118"/>
      <c r="H58" s="118"/>
      <c r="I58" s="118"/>
      <c r="J58" s="120">
        <f t="shared" si="17"/>
        <v>0</v>
      </c>
      <c r="K58" s="338">
        <f t="shared" si="14"/>
        <v>0</v>
      </c>
      <c r="L58" s="339">
        <f t="shared" si="15"/>
        <v>0</v>
      </c>
    </row>
    <row r="59" spans="1:12" ht="15.75">
      <c r="A59" s="107" t="s">
        <v>735</v>
      </c>
      <c r="B59" s="108"/>
      <c r="C59" s="109"/>
      <c r="D59" s="120">
        <f aca="true" t="shared" si="18" ref="D59:I59">D36+D13</f>
        <v>27663686638</v>
      </c>
      <c r="E59" s="120">
        <f t="shared" si="18"/>
        <v>880584165</v>
      </c>
      <c r="F59" s="120">
        <f t="shared" si="18"/>
        <v>7313427322</v>
      </c>
      <c r="G59" s="120">
        <f t="shared" si="18"/>
        <v>1756672894</v>
      </c>
      <c r="H59" s="120">
        <f t="shared" si="18"/>
        <v>21120813123</v>
      </c>
      <c r="I59" s="120">
        <f t="shared" si="18"/>
        <v>328332823</v>
      </c>
      <c r="J59" s="120">
        <f t="shared" si="17"/>
        <v>59063516965</v>
      </c>
      <c r="K59" s="338">
        <f>SUM(D59:I59)</f>
        <v>59063516965</v>
      </c>
      <c r="L59" s="339">
        <f t="shared" si="15"/>
        <v>0</v>
      </c>
    </row>
    <row r="60" spans="1:12" ht="15.75">
      <c r="A60" s="112" t="s">
        <v>743</v>
      </c>
      <c r="B60" s="113"/>
      <c r="C60" s="114"/>
      <c r="D60" s="335">
        <f>D37+D14</f>
        <v>10435231327</v>
      </c>
      <c r="E60" s="335">
        <f>E37+E14</f>
        <v>64479118</v>
      </c>
      <c r="F60" s="335">
        <f aca="true" t="shared" si="19" ref="E60:H64">F37+F14</f>
        <v>1466587018</v>
      </c>
      <c r="G60" s="335">
        <f t="shared" si="19"/>
        <v>381652052.9569892</v>
      </c>
      <c r="H60" s="335">
        <f t="shared" si="19"/>
        <v>11455121788</v>
      </c>
      <c r="I60" s="335">
        <f>I37+I14</f>
        <v>368850965</v>
      </c>
      <c r="J60" s="120">
        <f t="shared" si="17"/>
        <v>24171922268.95699</v>
      </c>
      <c r="K60" s="338">
        <f t="shared" si="14"/>
        <v>24171922268.95699</v>
      </c>
      <c r="L60" s="339">
        <f t="shared" si="15"/>
        <v>0</v>
      </c>
    </row>
    <row r="61" spans="1:12" ht="15.75">
      <c r="A61" s="112" t="s">
        <v>738</v>
      </c>
      <c r="B61" s="113"/>
      <c r="C61" s="114"/>
      <c r="D61" s="335">
        <f>D38+D15</f>
        <v>0</v>
      </c>
      <c r="E61" s="335">
        <f t="shared" si="19"/>
        <v>0</v>
      </c>
      <c r="F61" s="335">
        <f t="shared" si="19"/>
        <v>0</v>
      </c>
      <c r="G61" s="335">
        <f t="shared" si="19"/>
        <v>0</v>
      </c>
      <c r="H61" s="335">
        <f t="shared" si="19"/>
        <v>0</v>
      </c>
      <c r="I61" s="335">
        <f>I38+I15</f>
        <v>0</v>
      </c>
      <c r="J61" s="120">
        <f t="shared" si="17"/>
        <v>0</v>
      </c>
      <c r="K61" s="338">
        <f t="shared" si="14"/>
        <v>0</v>
      </c>
      <c r="L61" s="339">
        <f t="shared" si="15"/>
        <v>0</v>
      </c>
    </row>
    <row r="62" spans="1:12" ht="15.75">
      <c r="A62" s="112" t="s">
        <v>744</v>
      </c>
      <c r="B62" s="113"/>
      <c r="C62" s="114"/>
      <c r="D62" s="335">
        <f>D39+D16</f>
        <v>0</v>
      </c>
      <c r="E62" s="335">
        <f t="shared" si="19"/>
        <v>0</v>
      </c>
      <c r="F62" s="335">
        <f t="shared" si="19"/>
        <v>0</v>
      </c>
      <c r="G62" s="335">
        <f t="shared" si="19"/>
        <v>0</v>
      </c>
      <c r="H62" s="335">
        <f t="shared" si="19"/>
        <v>0</v>
      </c>
      <c r="I62" s="335">
        <f>I39+I16</f>
        <v>0</v>
      </c>
      <c r="J62" s="120">
        <f t="shared" si="17"/>
        <v>0</v>
      </c>
      <c r="K62" s="338">
        <f t="shared" si="14"/>
        <v>0</v>
      </c>
      <c r="L62" s="339">
        <f t="shared" si="15"/>
        <v>0</v>
      </c>
    </row>
    <row r="63" spans="1:12" ht="15.75">
      <c r="A63" s="112" t="s">
        <v>740</v>
      </c>
      <c r="B63" s="113"/>
      <c r="C63" s="114"/>
      <c r="D63" s="335">
        <f>D40+D17</f>
        <v>2428938</v>
      </c>
      <c r="E63" s="335">
        <f t="shared" si="19"/>
        <v>397492680</v>
      </c>
      <c r="F63" s="335">
        <f t="shared" si="19"/>
        <v>1248762000</v>
      </c>
      <c r="G63" s="335">
        <f t="shared" si="19"/>
        <v>540653643.2</v>
      </c>
      <c r="H63" s="335">
        <f t="shared" si="19"/>
        <v>0</v>
      </c>
      <c r="I63" s="335">
        <f>I40+I17</f>
        <v>0</v>
      </c>
      <c r="J63" s="120">
        <f t="shared" si="17"/>
        <v>2189337261.2</v>
      </c>
      <c r="K63" s="338">
        <f t="shared" si="14"/>
        <v>2189337261.2</v>
      </c>
      <c r="L63" s="339">
        <f t="shared" si="15"/>
        <v>0</v>
      </c>
    </row>
    <row r="64" spans="1:12" ht="15.75">
      <c r="A64" s="112" t="s">
        <v>741</v>
      </c>
      <c r="B64" s="113"/>
      <c r="C64" s="114"/>
      <c r="D64" s="335">
        <f>D41+D18</f>
        <v>379746248</v>
      </c>
      <c r="E64" s="335">
        <f t="shared" si="19"/>
        <v>0</v>
      </c>
      <c r="F64" s="335">
        <f t="shared" si="19"/>
        <v>36778854</v>
      </c>
      <c r="G64" s="335">
        <f t="shared" si="19"/>
        <v>0</v>
      </c>
      <c r="H64" s="335">
        <f t="shared" si="19"/>
        <v>0</v>
      </c>
      <c r="I64" s="335">
        <f>I41+I18</f>
        <v>0</v>
      </c>
      <c r="J64" s="120">
        <f t="shared" si="17"/>
        <v>416525102</v>
      </c>
      <c r="K64" s="338">
        <f t="shared" si="14"/>
        <v>416525102</v>
      </c>
      <c r="L64" s="339">
        <f t="shared" si="15"/>
        <v>0</v>
      </c>
    </row>
    <row r="65" spans="1:12" ht="15.75">
      <c r="A65" s="107" t="s">
        <v>742</v>
      </c>
      <c r="B65" s="108"/>
      <c r="C65" s="109"/>
      <c r="D65" s="118">
        <f aca="true" t="shared" si="20" ref="D65:I65">D59+D60+D61-D62-D63-D64</f>
        <v>37716742779</v>
      </c>
      <c r="E65" s="118">
        <f t="shared" si="20"/>
        <v>547570603</v>
      </c>
      <c r="F65" s="118">
        <f t="shared" si="20"/>
        <v>7494473486</v>
      </c>
      <c r="G65" s="118">
        <f t="shared" si="20"/>
        <v>1597671303.7569892</v>
      </c>
      <c r="H65" s="118">
        <f t="shared" si="20"/>
        <v>32575934911</v>
      </c>
      <c r="I65" s="118">
        <f t="shared" si="20"/>
        <v>697183788</v>
      </c>
      <c r="J65" s="120">
        <f>J42+J19</f>
        <v>80629576870.75699</v>
      </c>
      <c r="K65" s="338">
        <f t="shared" si="14"/>
        <v>80629576870.75699</v>
      </c>
      <c r="L65" s="339">
        <f>J65-K65</f>
        <v>0</v>
      </c>
    </row>
    <row r="66" spans="1:12" ht="15.75">
      <c r="A66" s="148" t="s">
        <v>745</v>
      </c>
      <c r="B66" s="106"/>
      <c r="C66" s="106"/>
      <c r="D66" s="118"/>
      <c r="E66" s="118"/>
      <c r="F66" s="118"/>
      <c r="G66" s="118"/>
      <c r="H66" s="118"/>
      <c r="I66" s="118"/>
      <c r="J66" s="120">
        <f t="shared" si="17"/>
        <v>0</v>
      </c>
      <c r="K66" s="338">
        <f t="shared" si="14"/>
        <v>0</v>
      </c>
      <c r="L66" s="339">
        <f t="shared" si="15"/>
        <v>0</v>
      </c>
    </row>
    <row r="67" spans="1:12" ht="15.75">
      <c r="A67" s="121" t="s">
        <v>746</v>
      </c>
      <c r="B67" s="122"/>
      <c r="C67" s="123"/>
      <c r="D67" s="120">
        <f>D44+D21</f>
        <v>55971901254</v>
      </c>
      <c r="E67" s="120">
        <f aca="true" t="shared" si="21" ref="E67:H68">E44+E21</f>
        <v>433321597</v>
      </c>
      <c r="F67" s="120">
        <f t="shared" si="21"/>
        <v>4682933072</v>
      </c>
      <c r="G67" s="120">
        <f t="shared" si="21"/>
        <v>870562514</v>
      </c>
      <c r="H67" s="120">
        <f>H44+H21</f>
        <v>34204196814</v>
      </c>
      <c r="I67" s="120">
        <f>I44+I21</f>
        <v>271966611</v>
      </c>
      <c r="J67" s="120">
        <f t="shared" si="17"/>
        <v>96434881862</v>
      </c>
      <c r="K67" s="338">
        <f t="shared" si="14"/>
        <v>96434881862</v>
      </c>
      <c r="L67" s="339">
        <f t="shared" si="15"/>
        <v>0</v>
      </c>
    </row>
    <row r="68" spans="1:12" ht="15.75">
      <c r="A68" s="124" t="s">
        <v>747</v>
      </c>
      <c r="B68" s="125"/>
      <c r="C68" s="126"/>
      <c r="D68" s="332">
        <f>D45+D22</f>
        <v>95889209848</v>
      </c>
      <c r="E68" s="332">
        <f t="shared" si="21"/>
        <v>368842479</v>
      </c>
      <c r="F68" s="332">
        <f t="shared" si="21"/>
        <v>6284844666</v>
      </c>
      <c r="G68" s="332">
        <f t="shared" si="21"/>
        <v>1167506069.2430108</v>
      </c>
      <c r="H68" s="332">
        <f t="shared" si="21"/>
        <v>44560063142</v>
      </c>
      <c r="I68" s="127">
        <f>I57-I65</f>
        <v>1819265303</v>
      </c>
      <c r="J68" s="332">
        <f t="shared" si="17"/>
        <v>150089731507.243</v>
      </c>
      <c r="K68" s="338">
        <f t="shared" si="14"/>
        <v>150089731507.243</v>
      </c>
      <c r="L68" s="339">
        <f>J68-K68</f>
        <v>0</v>
      </c>
    </row>
    <row r="69" ht="15.75">
      <c r="J69" s="339">
        <f>J68-150089731507</f>
        <v>0.243011474609375</v>
      </c>
    </row>
  </sheetData>
  <sheetProtection/>
  <mergeCells count="3">
    <mergeCell ref="A2:C2"/>
    <mergeCell ref="A25:C25"/>
    <mergeCell ref="A48:C48"/>
  </mergeCells>
  <printOptions/>
  <pageMargins left="0.75" right="0.75" top="1" bottom="1" header="0.5" footer="0.5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10.25390625" defaultRowHeight="12.75"/>
  <cols>
    <col min="1" max="1" width="29.875" style="31" customWidth="1"/>
    <col min="2" max="2" width="1.25" style="31" customWidth="1"/>
    <col min="3" max="3" width="32.125" style="31" customWidth="1"/>
    <col min="4" max="16384" width="10.25390625" style="31" customWidth="1"/>
  </cols>
  <sheetData>
    <row r="1" spans="1:3" ht="15.75">
      <c r="A1" s="32"/>
      <c r="C1" s="32"/>
    </row>
    <row r="2" ht="16.5" thickBot="1">
      <c r="A2" s="32"/>
    </row>
    <row r="3" spans="1:3" ht="16.5" thickBot="1">
      <c r="A3" s="32"/>
      <c r="C3" s="32"/>
    </row>
    <row r="4" spans="1:3" ht="15.75">
      <c r="A4" s="32"/>
      <c r="C4" s="32"/>
    </row>
    <row r="5" ht="15.75">
      <c r="C5" s="32"/>
    </row>
    <row r="6" ht="16.5" thickBot="1">
      <c r="C6" s="32"/>
    </row>
    <row r="7" spans="1:3" ht="15.75">
      <c r="A7" s="32"/>
      <c r="C7" s="32"/>
    </row>
    <row r="8" spans="1:3" ht="15.75">
      <c r="A8" s="32"/>
      <c r="C8" s="32"/>
    </row>
    <row r="9" spans="1:3" ht="15.75">
      <c r="A9" s="32"/>
      <c r="C9" s="32"/>
    </row>
    <row r="10" spans="1:3" ht="15.75">
      <c r="A10" s="32"/>
      <c r="C10" s="32"/>
    </row>
    <row r="11" spans="1:3" ht="16.5" thickBot="1">
      <c r="A11" s="32"/>
      <c r="C11" s="32"/>
    </row>
    <row r="12" ht="15.75">
      <c r="C12" s="32"/>
    </row>
    <row r="13" ht="16.5" thickBot="1">
      <c r="C13" s="32"/>
    </row>
    <row r="14" spans="1:3" ht="16.5" thickBot="1">
      <c r="A14" s="32"/>
      <c r="C14" s="32"/>
    </row>
    <row r="15" ht="15.75">
      <c r="A15" s="32"/>
    </row>
    <row r="16" ht="16.5" thickBot="1">
      <c r="A16" s="32"/>
    </row>
    <row r="17" spans="1:3" ht="16.5" thickBot="1">
      <c r="A17" s="32"/>
      <c r="C17" s="32"/>
    </row>
    <row r="18" ht="15.75">
      <c r="C18" s="32"/>
    </row>
    <row r="19" ht="15.75">
      <c r="C19" s="32"/>
    </row>
    <row r="20" spans="1:3" ht="15.75">
      <c r="A20" s="32"/>
      <c r="C20" s="32"/>
    </row>
    <row r="21" spans="1:3" ht="15.75">
      <c r="A21" s="32"/>
      <c r="C21" s="32"/>
    </row>
    <row r="22" spans="1:3" ht="15.75">
      <c r="A22" s="32"/>
      <c r="C22" s="32"/>
    </row>
    <row r="23" spans="1:3" ht="15.75">
      <c r="A23" s="32"/>
      <c r="C23" s="32"/>
    </row>
    <row r="24" ht="15.75">
      <c r="A24" s="32"/>
    </row>
    <row r="25" ht="15.75">
      <c r="A25" s="32"/>
    </row>
    <row r="26" spans="1:3" ht="16.5" thickBot="1">
      <c r="A26" s="32"/>
      <c r="C26" s="32"/>
    </row>
    <row r="27" spans="1:3" ht="15.75">
      <c r="A27" s="32"/>
      <c r="C27" s="32"/>
    </row>
    <row r="28" spans="1:3" ht="15.75">
      <c r="A28" s="32"/>
      <c r="C28" s="32"/>
    </row>
    <row r="29" spans="1:3" ht="15.75">
      <c r="A29" s="32"/>
      <c r="C29" s="32"/>
    </row>
    <row r="30" spans="1:3" ht="15.75">
      <c r="A30" s="32"/>
      <c r="C30" s="32"/>
    </row>
    <row r="31" spans="1:3" ht="15.75">
      <c r="A31" s="32"/>
      <c r="C31" s="32"/>
    </row>
    <row r="32" spans="1:3" ht="15.75">
      <c r="A32" s="32"/>
      <c r="C32" s="32"/>
    </row>
    <row r="33" spans="1:3" ht="15.75">
      <c r="A33" s="32"/>
      <c r="C33" s="32"/>
    </row>
    <row r="34" spans="1:3" ht="15.75">
      <c r="A34" s="32"/>
      <c r="C34" s="32"/>
    </row>
    <row r="35" spans="1:3" ht="15.75">
      <c r="A35" s="32"/>
      <c r="C35" s="32"/>
    </row>
    <row r="36" spans="1:3" ht="15.75">
      <c r="A36" s="32"/>
      <c r="C36" s="32"/>
    </row>
    <row r="37" ht="15.75">
      <c r="A37" s="32"/>
    </row>
    <row r="38" ht="15.75">
      <c r="A38" s="32"/>
    </row>
    <row r="39" spans="1:3" ht="15.75">
      <c r="A39" s="32"/>
      <c r="C39" s="32"/>
    </row>
    <row r="40" spans="1:3" ht="15.75">
      <c r="A40" s="32"/>
      <c r="C40" s="32"/>
    </row>
    <row r="41" spans="1:3" ht="15.75">
      <c r="A41" s="32"/>
      <c r="C41" s="32"/>
    </row>
  </sheetData>
  <sheetProtection password="8863" sheet="1" objects="1"/>
  <printOptions/>
  <pageMargins left="0.75" right="0.75" top="1" bottom="1" header="0.5" footer="0.5"/>
  <pageSetup horizontalDpi="180" verticalDpi="18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875" defaultRowHeight="12.75"/>
  <cols>
    <col min="1" max="1" width="25.625" style="39" customWidth="1"/>
    <col min="2" max="2" width="1.12109375" style="39" customWidth="1"/>
    <col min="3" max="3" width="27.625" style="39" customWidth="1"/>
    <col min="4" max="16384" width="7.875" style="39" customWidth="1"/>
  </cols>
  <sheetData>
    <row r="1" ht="15">
      <c r="A1" s="38" t="s">
        <v>321</v>
      </c>
    </row>
    <row r="2" ht="15.75" thickBot="1">
      <c r="A2" s="38" t="s">
        <v>322</v>
      </c>
    </row>
    <row r="3" spans="1:3" ht="13.5" thickBot="1">
      <c r="A3" s="40" t="s">
        <v>323</v>
      </c>
      <c r="C3" s="41" t="s">
        <v>324</v>
      </c>
    </row>
    <row r="4" ht="12.75">
      <c r="A4" s="40">
        <v>3</v>
      </c>
    </row>
    <row r="6" ht="13.5" thickBot="1"/>
    <row r="7" ht="12.75">
      <c r="A7" s="42" t="s">
        <v>325</v>
      </c>
    </row>
    <row r="8" ht="12.75">
      <c r="A8" s="43" t="s">
        <v>326</v>
      </c>
    </row>
    <row r="9" ht="12.75">
      <c r="A9" s="44" t="s">
        <v>327</v>
      </c>
    </row>
    <row r="10" ht="12.75">
      <c r="A10" s="43" t="s">
        <v>328</v>
      </c>
    </row>
    <row r="11" ht="13.5" thickBot="1">
      <c r="A11" s="45" t="s">
        <v>329</v>
      </c>
    </row>
    <row r="13" ht="13.5" thickBot="1"/>
    <row r="14" ht="13.5" thickBot="1">
      <c r="A14" s="41" t="s">
        <v>330</v>
      </c>
    </row>
    <row r="16" ht="13.5" thickBot="1"/>
    <row r="17" ht="13.5" thickBot="1">
      <c r="C17" s="41" t="s">
        <v>385</v>
      </c>
    </row>
    <row r="20" ht="12.75">
      <c r="A20" s="46" t="s">
        <v>386</v>
      </c>
    </row>
    <row r="26" ht="13.5" thickBot="1">
      <c r="C26" s="47" t="s">
        <v>387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I40"/>
  <sheetViews>
    <sheetView tabSelected="1" zoomScalePageLayoutView="0" workbookViewId="0" topLeftCell="A1">
      <selection activeCell="E13" sqref="E13"/>
    </sheetView>
  </sheetViews>
  <sheetFormatPr defaultColWidth="9.00390625" defaultRowHeight="12.75"/>
  <cols>
    <col min="1" max="1" width="71.25390625" style="9" customWidth="1"/>
    <col min="2" max="2" width="7.00390625" style="9" customWidth="1"/>
    <col min="3" max="3" width="9.875" style="9" customWidth="1"/>
    <col min="4" max="4" width="19.875" style="9" customWidth="1"/>
    <col min="5" max="5" width="20.625" style="9" customWidth="1"/>
    <col min="6" max="6" width="18.00390625" style="9" customWidth="1"/>
    <col min="7" max="7" width="24.75390625" style="9" customWidth="1"/>
    <col min="8" max="8" width="9.125" style="9" customWidth="1"/>
    <col min="9" max="9" width="18.875" style="9" hidden="1" customWidth="1"/>
    <col min="10" max="16384" width="9.125" style="9" customWidth="1"/>
  </cols>
  <sheetData>
    <row r="1" ht="22.5" customHeight="1">
      <c r="A1" s="342" t="s">
        <v>588</v>
      </c>
    </row>
    <row r="2" spans="1:7" ht="38.25" customHeight="1">
      <c r="A2" s="538" t="s">
        <v>300</v>
      </c>
      <c r="B2" s="538"/>
      <c r="C2" s="538"/>
      <c r="D2" s="538"/>
      <c r="E2" s="538"/>
      <c r="F2" s="538"/>
      <c r="G2" s="538"/>
    </row>
    <row r="3" spans="1:7" ht="31.5" customHeight="1">
      <c r="A3" s="538" t="s">
        <v>272</v>
      </c>
      <c r="B3" s="538"/>
      <c r="C3" s="538"/>
      <c r="D3" s="538"/>
      <c r="E3" s="538"/>
      <c r="F3" s="538"/>
      <c r="G3" s="538"/>
    </row>
    <row r="4" ht="15.75" customHeight="1">
      <c r="A4" s="7"/>
    </row>
    <row r="5" spans="1:7" s="473" customFormat="1" ht="21" customHeight="1">
      <c r="A5" s="542" t="s">
        <v>164</v>
      </c>
      <c r="B5" s="542" t="s">
        <v>165</v>
      </c>
      <c r="C5" s="543" t="s">
        <v>694</v>
      </c>
      <c r="D5" s="542" t="s">
        <v>313</v>
      </c>
      <c r="E5" s="542"/>
      <c r="F5" s="539" t="s">
        <v>314</v>
      </c>
      <c r="G5" s="539"/>
    </row>
    <row r="6" spans="1:7" s="473" customFormat="1" ht="30" customHeight="1">
      <c r="A6" s="542"/>
      <c r="B6" s="542"/>
      <c r="C6" s="543"/>
      <c r="D6" s="471" t="s">
        <v>274</v>
      </c>
      <c r="E6" s="471" t="s">
        <v>695</v>
      </c>
      <c r="F6" s="471" t="s">
        <v>273</v>
      </c>
      <c r="G6" s="472" t="s">
        <v>696</v>
      </c>
    </row>
    <row r="7" spans="1:9" s="14" customFormat="1" ht="24.75" customHeight="1">
      <c r="A7" s="236" t="s">
        <v>545</v>
      </c>
      <c r="B7" s="464" t="s">
        <v>389</v>
      </c>
      <c r="C7" s="239" t="s">
        <v>697</v>
      </c>
      <c r="D7" s="237">
        <v>76188094401</v>
      </c>
      <c r="E7" s="444">
        <f>120987185212+D7</f>
        <v>197175279613</v>
      </c>
      <c r="F7" s="445">
        <v>102693324015</v>
      </c>
      <c r="G7" s="505">
        <f>155676542248+F7</f>
        <v>258369866263</v>
      </c>
      <c r="I7" s="288">
        <v>258369866263</v>
      </c>
    </row>
    <row r="8" spans="1:9" s="14" customFormat="1" ht="24.75" customHeight="1">
      <c r="A8" s="236" t="s">
        <v>546</v>
      </c>
      <c r="B8" s="465" t="s">
        <v>391</v>
      </c>
      <c r="C8" s="239"/>
      <c r="D8" s="238">
        <v>0</v>
      </c>
      <c r="E8" s="446">
        <v>0</v>
      </c>
      <c r="F8" s="447">
        <v>0</v>
      </c>
      <c r="G8" s="15"/>
      <c r="I8" s="288">
        <v>0</v>
      </c>
    </row>
    <row r="9" spans="1:9" s="14" customFormat="1" ht="24.75" customHeight="1">
      <c r="A9" s="236" t="s">
        <v>51</v>
      </c>
      <c r="B9" s="464" t="s">
        <v>557</v>
      </c>
      <c r="C9" s="239"/>
      <c r="D9" s="237">
        <v>76188094401</v>
      </c>
      <c r="E9" s="444">
        <f>120987185212+D9</f>
        <v>197175279613</v>
      </c>
      <c r="F9" s="445">
        <v>102693324015</v>
      </c>
      <c r="G9" s="445">
        <f>G7-G8</f>
        <v>258369866263</v>
      </c>
      <c r="I9" s="288">
        <v>258369866263</v>
      </c>
    </row>
    <row r="10" spans="1:9" s="14" customFormat="1" ht="24.75" customHeight="1">
      <c r="A10" s="236" t="s">
        <v>547</v>
      </c>
      <c r="B10" s="465" t="s">
        <v>558</v>
      </c>
      <c r="C10" s="239" t="s">
        <v>698</v>
      </c>
      <c r="D10" s="237">
        <v>46750098896</v>
      </c>
      <c r="E10" s="444">
        <f>66330911014+D10</f>
        <v>113081009910</v>
      </c>
      <c r="F10" s="445">
        <v>70819629267</v>
      </c>
      <c r="G10" s="445">
        <f>106083418162+F10</f>
        <v>176903047429</v>
      </c>
      <c r="I10" s="288">
        <v>176903047429</v>
      </c>
    </row>
    <row r="11" spans="1:9" s="14" customFormat="1" ht="24.75" customHeight="1">
      <c r="A11" s="236" t="s">
        <v>50</v>
      </c>
      <c r="B11" s="465" t="s">
        <v>559</v>
      </c>
      <c r="C11" s="239"/>
      <c r="D11" s="237">
        <v>29437995505</v>
      </c>
      <c r="E11" s="444">
        <f>54656274198+D11</f>
        <v>84094269703</v>
      </c>
      <c r="F11" s="445">
        <v>31873694748</v>
      </c>
      <c r="G11" s="445">
        <f>G9-G10</f>
        <v>81466818834</v>
      </c>
      <c r="I11" s="288">
        <v>81466818834</v>
      </c>
    </row>
    <row r="12" spans="1:9" s="14" customFormat="1" ht="24.75" customHeight="1">
      <c r="A12" s="236" t="s">
        <v>548</v>
      </c>
      <c r="B12" s="465" t="s">
        <v>560</v>
      </c>
      <c r="C12" s="239" t="s">
        <v>699</v>
      </c>
      <c r="D12" s="237">
        <v>5787578637</v>
      </c>
      <c r="E12" s="444">
        <f>15107610337+D12</f>
        <v>20895188974</v>
      </c>
      <c r="F12" s="445">
        <v>15467628010</v>
      </c>
      <c r="G12" s="445">
        <f>13229786121+F12</f>
        <v>28697414131</v>
      </c>
      <c r="I12" s="288">
        <v>28697414131</v>
      </c>
    </row>
    <row r="13" spans="1:9" s="14" customFormat="1" ht="24.75" customHeight="1">
      <c r="A13" s="236" t="s">
        <v>549</v>
      </c>
      <c r="B13" s="465" t="s">
        <v>561</v>
      </c>
      <c r="C13" s="239" t="s">
        <v>700</v>
      </c>
      <c r="D13" s="237">
        <v>1829828496</v>
      </c>
      <c r="E13" s="444">
        <f>4291159421+D13</f>
        <v>6120987917</v>
      </c>
      <c r="F13" s="445">
        <v>202981317</v>
      </c>
      <c r="G13" s="445">
        <f>2444852255+F13</f>
        <v>2647833572</v>
      </c>
      <c r="I13" s="288">
        <v>2647833572</v>
      </c>
    </row>
    <row r="14" spans="1:9" s="14" customFormat="1" ht="24.75" customHeight="1">
      <c r="A14" s="274" t="s">
        <v>434</v>
      </c>
      <c r="B14" s="465" t="s">
        <v>562</v>
      </c>
      <c r="C14" s="463"/>
      <c r="D14" s="273">
        <v>1762886329</v>
      </c>
      <c r="E14" s="448">
        <f>3475170098+D14</f>
        <v>5238056427</v>
      </c>
      <c r="F14" s="448">
        <v>2959809036</v>
      </c>
      <c r="G14" s="506">
        <f>1732624657+F14</f>
        <v>4692433693</v>
      </c>
      <c r="I14" s="288">
        <v>4692433693</v>
      </c>
    </row>
    <row r="15" spans="1:9" s="14" customFormat="1" ht="24.75" customHeight="1">
      <c r="A15" s="236" t="s">
        <v>550</v>
      </c>
      <c r="B15" s="465" t="s">
        <v>563</v>
      </c>
      <c r="C15" s="239"/>
      <c r="D15" s="237">
        <v>6753133441</v>
      </c>
      <c r="E15" s="444">
        <f>11605960263+D15</f>
        <v>18359093704</v>
      </c>
      <c r="F15" s="481">
        <v>9351754439</v>
      </c>
      <c r="G15" s="444">
        <f>14010747699+F15</f>
        <v>23362502138</v>
      </c>
      <c r="I15" s="288">
        <v>23362502138</v>
      </c>
    </row>
    <row r="16" spans="1:9" s="14" customFormat="1" ht="24.75" customHeight="1">
      <c r="A16" s="236" t="s">
        <v>551</v>
      </c>
      <c r="B16" s="465" t="s">
        <v>564</v>
      </c>
      <c r="C16" s="239"/>
      <c r="D16" s="237">
        <v>3826564003</v>
      </c>
      <c r="E16" s="444">
        <f>6797849810+D16</f>
        <v>10624413813</v>
      </c>
      <c r="F16" s="445">
        <v>11239320006</v>
      </c>
      <c r="G16" s="444">
        <f>7239749279+F16</f>
        <v>18479069285</v>
      </c>
      <c r="I16" s="288">
        <v>18479069285</v>
      </c>
    </row>
    <row r="17" spans="1:9" s="14" customFormat="1" ht="24.75" customHeight="1">
      <c r="A17" s="236" t="s">
        <v>52</v>
      </c>
      <c r="B17" s="464" t="s">
        <v>565</v>
      </c>
      <c r="C17" s="239"/>
      <c r="D17" s="237">
        <v>22816048202</v>
      </c>
      <c r="E17" s="444">
        <f>47068915041+D17</f>
        <v>69884963243</v>
      </c>
      <c r="F17" s="445">
        <v>26547266996</v>
      </c>
      <c r="G17" s="507">
        <f>G11+G12-G13-G15-G16</f>
        <v>65674827970</v>
      </c>
      <c r="I17" s="288">
        <v>65674827970</v>
      </c>
    </row>
    <row r="18" spans="1:9" s="14" customFormat="1" ht="24.75" customHeight="1">
      <c r="A18" s="236" t="s">
        <v>552</v>
      </c>
      <c r="B18" s="465" t="s">
        <v>566</v>
      </c>
      <c r="C18" s="239"/>
      <c r="D18" s="237">
        <v>3700000</v>
      </c>
      <c r="E18" s="444">
        <f>32292931+D18</f>
        <v>35992931</v>
      </c>
      <c r="F18" s="445">
        <v>3585391359</v>
      </c>
      <c r="G18" s="444">
        <f>297745007+F18</f>
        <v>3883136366</v>
      </c>
      <c r="I18" s="288">
        <v>3883136366</v>
      </c>
    </row>
    <row r="19" spans="1:9" s="14" customFormat="1" ht="24.75" customHeight="1">
      <c r="A19" s="236" t="s">
        <v>553</v>
      </c>
      <c r="B19" s="465" t="s">
        <v>567</v>
      </c>
      <c r="C19" s="239"/>
      <c r="D19" s="237">
        <v>11597931</v>
      </c>
      <c r="E19" s="444">
        <f>222259380+D19</f>
        <v>233857311</v>
      </c>
      <c r="F19" s="445">
        <v>3379258879</v>
      </c>
      <c r="G19" s="444">
        <f>286902184+F19</f>
        <v>3666161063</v>
      </c>
      <c r="I19" s="288">
        <v>3666161063</v>
      </c>
    </row>
    <row r="20" spans="1:9" s="14" customFormat="1" ht="24.75" customHeight="1">
      <c r="A20" s="236" t="s">
        <v>53</v>
      </c>
      <c r="B20" s="465" t="s">
        <v>568</v>
      </c>
      <c r="C20" s="239"/>
      <c r="D20" s="237">
        <v>-7897931</v>
      </c>
      <c r="E20" s="444">
        <f>-189966449+D20</f>
        <v>-197864380</v>
      </c>
      <c r="F20" s="445">
        <v>206132480</v>
      </c>
      <c r="G20" s="507">
        <f>G18-G19</f>
        <v>216975303</v>
      </c>
      <c r="I20" s="288">
        <v>216975303</v>
      </c>
    </row>
    <row r="21" spans="1:9" s="14" customFormat="1" ht="24.75" customHeight="1">
      <c r="A21" s="236" t="s">
        <v>54</v>
      </c>
      <c r="B21" s="464" t="s">
        <v>569</v>
      </c>
      <c r="C21" s="239"/>
      <c r="D21" s="237">
        <v>22808150271</v>
      </c>
      <c r="E21" s="444">
        <f>46878948592+D21</f>
        <v>69687098863</v>
      </c>
      <c r="F21" s="445">
        <v>26753399476</v>
      </c>
      <c r="G21" s="507">
        <f>G17+G20</f>
        <v>65891803273</v>
      </c>
      <c r="I21" s="288">
        <v>65891803273</v>
      </c>
    </row>
    <row r="22" spans="1:9" s="14" customFormat="1" ht="24.75" customHeight="1" hidden="1">
      <c r="A22" s="15" t="s">
        <v>315</v>
      </c>
      <c r="B22" s="464"/>
      <c r="C22" s="239"/>
      <c r="D22" s="237"/>
      <c r="E22" s="446"/>
      <c r="F22" s="445">
        <v>0</v>
      </c>
      <c r="G22" s="508"/>
      <c r="I22" s="288"/>
    </row>
    <row r="23" spans="1:9" s="14" customFormat="1" ht="24.75" customHeight="1" hidden="1">
      <c r="A23" s="15" t="s">
        <v>316</v>
      </c>
      <c r="B23" s="466"/>
      <c r="C23" s="239"/>
      <c r="D23" s="238">
        <v>803109923</v>
      </c>
      <c r="E23" s="446">
        <v>216700943</v>
      </c>
      <c r="F23" s="445">
        <v>2466100374</v>
      </c>
      <c r="G23" s="508"/>
      <c r="I23" s="288">
        <v>2466100374</v>
      </c>
    </row>
    <row r="24" spans="1:9" s="14" customFormat="1" ht="24.75" customHeight="1" hidden="1">
      <c r="A24" s="15" t="s">
        <v>317</v>
      </c>
      <c r="B24" s="466"/>
      <c r="C24" s="239"/>
      <c r="D24" s="238">
        <v>0</v>
      </c>
      <c r="E24" s="446">
        <v>0</v>
      </c>
      <c r="F24" s="445">
        <v>12900000</v>
      </c>
      <c r="G24" s="508"/>
      <c r="I24" s="288">
        <v>12900000</v>
      </c>
    </row>
    <row r="25" spans="1:9" s="14" customFormat="1" ht="24.75" customHeight="1" hidden="1">
      <c r="A25" s="15" t="s">
        <v>318</v>
      </c>
      <c r="B25" s="466"/>
      <c r="C25" s="239"/>
      <c r="D25" s="238">
        <v>22005040348</v>
      </c>
      <c r="E25" s="446">
        <v>46662247649</v>
      </c>
      <c r="F25" s="445">
        <v>63412802899</v>
      </c>
      <c r="G25" s="508"/>
      <c r="I25" s="288">
        <v>63412802899</v>
      </c>
    </row>
    <row r="26" spans="1:9" s="14" customFormat="1" ht="24.75" customHeight="1">
      <c r="A26" s="236" t="s">
        <v>554</v>
      </c>
      <c r="B26" s="465" t="s">
        <v>570</v>
      </c>
      <c r="C26" s="239" t="s">
        <v>701</v>
      </c>
      <c r="D26" s="237">
        <v>5645363224</v>
      </c>
      <c r="E26" s="444">
        <f>10048999913+D26</f>
        <v>15694363137</v>
      </c>
      <c r="F26" s="445">
        <v>4387875469.549999</v>
      </c>
      <c r="G26" s="445">
        <f>6889992164+F26</f>
        <v>11277867633.55</v>
      </c>
      <c r="I26" s="288">
        <v>11277867633.55</v>
      </c>
    </row>
    <row r="27" spans="1:9" s="14" customFormat="1" ht="24.75" customHeight="1">
      <c r="A27" s="236" t="s">
        <v>555</v>
      </c>
      <c r="B27" s="465" t="s">
        <v>571</v>
      </c>
      <c r="C27" s="239" t="s">
        <v>701</v>
      </c>
      <c r="D27" s="237">
        <v>0</v>
      </c>
      <c r="E27" s="444">
        <f>0+D27</f>
        <v>0</v>
      </c>
      <c r="F27" s="445">
        <v>0</v>
      </c>
      <c r="G27" s="15">
        <v>0</v>
      </c>
      <c r="I27" s="288">
        <v>0</v>
      </c>
    </row>
    <row r="28" spans="1:9" s="14" customFormat="1" ht="24.75" customHeight="1">
      <c r="A28" s="236" t="s">
        <v>55</v>
      </c>
      <c r="B28" s="464" t="s">
        <v>572</v>
      </c>
      <c r="C28" s="239"/>
      <c r="D28" s="237">
        <v>17162787047</v>
      </c>
      <c r="E28" s="444">
        <f>36829948679+D28</f>
        <v>53992735726</v>
      </c>
      <c r="F28" s="445">
        <v>22365524006.449997</v>
      </c>
      <c r="G28" s="445">
        <f>G21-G26</f>
        <v>54613935639.45</v>
      </c>
      <c r="H28" s="480"/>
      <c r="I28" s="288">
        <v>54613935639.45</v>
      </c>
    </row>
    <row r="29" spans="1:7" s="14" customFormat="1" ht="24.75" customHeight="1">
      <c r="A29" s="509" t="s">
        <v>556</v>
      </c>
      <c r="B29" s="510" t="s">
        <v>573</v>
      </c>
      <c r="C29" s="511"/>
      <c r="D29" s="512">
        <v>1430.2322539166667</v>
      </c>
      <c r="E29" s="512">
        <f>E28/12000000</f>
        <v>4499.394643833333</v>
      </c>
      <c r="F29" s="512">
        <f>F28/12000000</f>
        <v>1863.7936672041665</v>
      </c>
      <c r="G29" s="512">
        <f>G28/12000000</f>
        <v>4551.161303287499</v>
      </c>
    </row>
    <row r="30" spans="1:4" ht="9" customHeight="1">
      <c r="A30" s="10"/>
      <c r="B30" s="11"/>
      <c r="C30" s="11"/>
      <c r="D30" s="12"/>
    </row>
    <row r="31" spans="1:4" ht="18" hidden="1">
      <c r="A31" s="10"/>
      <c r="B31" s="540" t="s">
        <v>725</v>
      </c>
      <c r="C31" s="540"/>
      <c r="D31" s="540"/>
    </row>
    <row r="32" spans="1:4" ht="20.25" hidden="1">
      <c r="A32" s="276" t="s">
        <v>174</v>
      </c>
      <c r="B32" s="541" t="s">
        <v>424</v>
      </c>
      <c r="C32" s="541"/>
      <c r="D32" s="541"/>
    </row>
    <row r="33" ht="17.25" hidden="1"/>
    <row r="34" ht="17.25" hidden="1"/>
    <row r="35" ht="18" customHeight="1" hidden="1"/>
    <row r="36" ht="20.25" hidden="1">
      <c r="A36" s="276" t="s">
        <v>175</v>
      </c>
    </row>
    <row r="37" ht="17.25">
      <c r="G37" s="292"/>
    </row>
    <row r="38" ht="17.25">
      <c r="D38" s="292"/>
    </row>
    <row r="39" spans="5:6" ht="17.25">
      <c r="E39" s="513"/>
      <c r="F39" s="331"/>
    </row>
    <row r="40" ht="17.25">
      <c r="E40" s="513"/>
    </row>
  </sheetData>
  <sheetProtection/>
  <mergeCells count="9">
    <mergeCell ref="A2:G2"/>
    <mergeCell ref="A3:G3"/>
    <mergeCell ref="F5:G5"/>
    <mergeCell ref="B31:D31"/>
    <mergeCell ref="B32:D32"/>
    <mergeCell ref="A5:A6"/>
    <mergeCell ref="B5:B6"/>
    <mergeCell ref="C5:C6"/>
    <mergeCell ref="D5:E5"/>
  </mergeCells>
  <printOptions/>
  <pageMargins left="0.63" right="0.24" top="0.42" bottom="0.16" header="0.39" footer="0.16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60.125" style="0" customWidth="1"/>
    <col min="2" max="2" width="18.25390625" style="0" customWidth="1"/>
    <col min="3" max="3" width="19.875" style="0" customWidth="1"/>
    <col min="4" max="4" width="0.6171875" style="0" hidden="1" customWidth="1"/>
    <col min="5" max="5" width="4.75390625" style="0" customWidth="1"/>
  </cols>
  <sheetData>
    <row r="1" ht="15.75">
      <c r="A1" s="252" t="s">
        <v>589</v>
      </c>
    </row>
    <row r="2" ht="15.75">
      <c r="A2" s="252" t="s">
        <v>299</v>
      </c>
    </row>
    <row r="3" spans="1:3" ht="28.5">
      <c r="A3" s="538" t="s">
        <v>310</v>
      </c>
      <c r="B3" s="538"/>
      <c r="C3" s="538"/>
    </row>
    <row r="4" spans="1:5" ht="26.25">
      <c r="A4" s="544" t="s">
        <v>271</v>
      </c>
      <c r="B4" s="544"/>
      <c r="C4" s="544"/>
      <c r="D4" s="544"/>
      <c r="E4" s="544"/>
    </row>
    <row r="5" spans="1:2" ht="20.25" customHeight="1">
      <c r="A5" s="2" t="s">
        <v>674</v>
      </c>
      <c r="B5" s="14"/>
    </row>
    <row r="6" spans="1:2" ht="15" customHeight="1">
      <c r="A6" s="6" t="s">
        <v>726</v>
      </c>
      <c r="B6" s="14"/>
    </row>
    <row r="7" spans="1:2" ht="15" customHeight="1">
      <c r="A7" s="6" t="s">
        <v>676</v>
      </c>
      <c r="B7" s="14"/>
    </row>
    <row r="8" spans="1:2" ht="15" customHeight="1">
      <c r="A8" s="6" t="s">
        <v>229</v>
      </c>
      <c r="B8" s="14"/>
    </row>
    <row r="9" spans="1:2" ht="15" customHeight="1">
      <c r="A9" s="6" t="s">
        <v>230</v>
      </c>
      <c r="B9" s="14"/>
    </row>
    <row r="10" spans="1:2" ht="15" customHeight="1">
      <c r="A10" s="6" t="s">
        <v>231</v>
      </c>
      <c r="B10" s="14"/>
    </row>
    <row r="11" spans="1:2" ht="15" customHeight="1">
      <c r="A11" s="251" t="s">
        <v>232</v>
      </c>
      <c r="B11" s="14"/>
    </row>
    <row r="12" spans="1:2" ht="15" customHeight="1">
      <c r="A12" s="6" t="s">
        <v>233</v>
      </c>
      <c r="B12" s="14"/>
    </row>
    <row r="13" spans="1:2" ht="15" customHeight="1">
      <c r="A13" s="6" t="s">
        <v>234</v>
      </c>
      <c r="B13" s="14"/>
    </row>
    <row r="14" spans="1:2" ht="15" customHeight="1">
      <c r="A14" s="6"/>
      <c r="B14" s="14"/>
    </row>
    <row r="15" spans="1:2" ht="15" customHeight="1">
      <c r="A15" s="6" t="s">
        <v>235</v>
      </c>
      <c r="B15" s="14"/>
    </row>
    <row r="16" spans="1:2" ht="15" customHeight="1">
      <c r="A16" s="6" t="s">
        <v>311</v>
      </c>
      <c r="B16" s="14"/>
    </row>
    <row r="17" spans="1:2" ht="15" customHeight="1">
      <c r="A17" s="6"/>
      <c r="B17" s="14"/>
    </row>
    <row r="18" spans="1:2" ht="15" customHeight="1">
      <c r="A18" s="6" t="s">
        <v>675</v>
      </c>
      <c r="B18" s="14"/>
    </row>
    <row r="19" spans="1:2" ht="15" customHeight="1">
      <c r="A19" s="6" t="s">
        <v>226</v>
      </c>
      <c r="B19" s="14"/>
    </row>
    <row r="20" spans="1:2" ht="15" customHeight="1">
      <c r="A20" s="6" t="s">
        <v>236</v>
      </c>
      <c r="B20" s="14"/>
    </row>
    <row r="21" spans="1:2" ht="15" customHeight="1">
      <c r="A21" s="6"/>
      <c r="B21" s="14"/>
    </row>
    <row r="22" spans="1:2" ht="15" customHeight="1">
      <c r="A22" s="6" t="s">
        <v>677</v>
      </c>
      <c r="B22" s="14"/>
    </row>
    <row r="23" spans="1:2" ht="15" customHeight="1">
      <c r="A23" s="6" t="s">
        <v>237</v>
      </c>
      <c r="B23" s="14"/>
    </row>
    <row r="24" spans="1:2" ht="15" customHeight="1">
      <c r="A24" s="6" t="s">
        <v>238</v>
      </c>
      <c r="B24" s="14"/>
    </row>
    <row r="25" spans="1:2" ht="15" customHeight="1">
      <c r="A25" s="6" t="s">
        <v>302</v>
      </c>
      <c r="B25" s="14"/>
    </row>
    <row r="26" spans="1:2" ht="15" customHeight="1">
      <c r="A26" s="6"/>
      <c r="B26" s="14"/>
    </row>
    <row r="27" spans="1:2" ht="15" customHeight="1">
      <c r="A27" s="6" t="s">
        <v>239</v>
      </c>
      <c r="B27" s="14"/>
    </row>
    <row r="28" spans="1:2" ht="15" customHeight="1">
      <c r="A28" s="6"/>
      <c r="B28" s="14"/>
    </row>
    <row r="29" spans="1:2" ht="15" customHeight="1">
      <c r="A29" s="2" t="s">
        <v>12</v>
      </c>
      <c r="B29" s="14"/>
    </row>
    <row r="30" spans="1:2" ht="15" customHeight="1">
      <c r="A30" s="6" t="s">
        <v>240</v>
      </c>
      <c r="B30" s="14"/>
    </row>
    <row r="31" spans="1:2" ht="15" customHeight="1">
      <c r="A31" s="6" t="s">
        <v>242</v>
      </c>
      <c r="B31" s="14"/>
    </row>
    <row r="32" spans="1:2" ht="15" customHeight="1">
      <c r="A32" s="6" t="s">
        <v>678</v>
      </c>
      <c r="B32" s="14"/>
    </row>
    <row r="33" spans="1:2" ht="15" customHeight="1">
      <c r="A33" s="6" t="s">
        <v>243</v>
      </c>
      <c r="B33" s="14"/>
    </row>
    <row r="34" spans="1:4" ht="15" customHeight="1">
      <c r="A34" s="6" t="s">
        <v>256</v>
      </c>
      <c r="B34" s="14"/>
      <c r="D34" s="3"/>
    </row>
    <row r="35" spans="1:2" ht="15" customHeight="1">
      <c r="A35" s="6" t="s">
        <v>99</v>
      </c>
      <c r="B35" s="14"/>
    </row>
    <row r="36" spans="1:2" ht="15" customHeight="1">
      <c r="A36" s="6" t="s">
        <v>257</v>
      </c>
      <c r="B36" s="14"/>
    </row>
    <row r="37" spans="1:2" ht="15" customHeight="1">
      <c r="A37" s="6" t="s">
        <v>679</v>
      </c>
      <c r="B37" s="14"/>
    </row>
    <row r="38" spans="1:4" ht="15" customHeight="1">
      <c r="A38" s="6" t="s">
        <v>258</v>
      </c>
      <c r="B38" s="14"/>
      <c r="D38" s="3"/>
    </row>
    <row r="39" spans="1:4" ht="15" customHeight="1">
      <c r="A39" s="6" t="s">
        <v>259</v>
      </c>
      <c r="B39" s="14"/>
      <c r="D39" s="3"/>
    </row>
    <row r="40" spans="1:4" ht="15" customHeight="1">
      <c r="A40" s="6" t="s">
        <v>100</v>
      </c>
      <c r="B40" s="14"/>
      <c r="D40" s="3"/>
    </row>
    <row r="41" spans="1:4" ht="15" customHeight="1">
      <c r="A41" s="6" t="s">
        <v>680</v>
      </c>
      <c r="B41" s="14"/>
      <c r="D41" s="3"/>
    </row>
    <row r="42" spans="1:4" ht="15" customHeight="1">
      <c r="A42" s="6" t="s">
        <v>260</v>
      </c>
      <c r="B42" s="14"/>
      <c r="D42" s="3"/>
    </row>
    <row r="43" spans="1:4" ht="15" customHeight="1">
      <c r="A43" s="6" t="s">
        <v>101</v>
      </c>
      <c r="B43" s="14"/>
      <c r="D43" s="3"/>
    </row>
    <row r="44" spans="1:2" ht="15" customHeight="1">
      <c r="A44" s="6" t="s">
        <v>681</v>
      </c>
      <c r="B44" s="14"/>
    </row>
    <row r="45" spans="1:2" ht="15" customHeight="1">
      <c r="A45" s="6" t="s">
        <v>102</v>
      </c>
      <c r="B45" s="14"/>
    </row>
    <row r="46" spans="1:2" ht="15" customHeight="1">
      <c r="A46" s="6" t="s">
        <v>261</v>
      </c>
      <c r="B46" s="14"/>
    </row>
    <row r="47" spans="1:2" ht="15" customHeight="1">
      <c r="A47" s="6" t="s">
        <v>262</v>
      </c>
      <c r="B47" s="14"/>
    </row>
    <row r="48" spans="1:2" ht="15" customHeight="1">
      <c r="A48" s="6" t="s">
        <v>263</v>
      </c>
      <c r="B48" s="14"/>
    </row>
    <row r="49" spans="1:2" ht="15" customHeight="1">
      <c r="A49" s="6" t="s">
        <v>682</v>
      </c>
      <c r="B49" s="14"/>
    </row>
    <row r="50" spans="1:2" ht="15" customHeight="1">
      <c r="A50" s="6" t="s">
        <v>303</v>
      </c>
      <c r="B50" s="14"/>
    </row>
    <row r="51" spans="1:2" ht="15" customHeight="1">
      <c r="A51" s="6" t="s">
        <v>103</v>
      </c>
      <c r="B51" s="14"/>
    </row>
    <row r="52" spans="1:2" ht="15" customHeight="1">
      <c r="A52" s="6" t="s">
        <v>683</v>
      </c>
      <c r="B52" s="14"/>
    </row>
    <row r="53" spans="1:2" ht="15" customHeight="1">
      <c r="A53" s="6" t="s">
        <v>304</v>
      </c>
      <c r="B53" s="14"/>
    </row>
    <row r="54" spans="1:2" ht="15" customHeight="1">
      <c r="A54" s="6" t="s">
        <v>124</v>
      </c>
      <c r="B54" s="14"/>
    </row>
    <row r="55" spans="1:2" ht="15" customHeight="1">
      <c r="A55" s="6" t="s">
        <v>264</v>
      </c>
      <c r="B55" s="14"/>
    </row>
    <row r="56" spans="1:2" ht="15" customHeight="1">
      <c r="A56" s="6" t="s">
        <v>265</v>
      </c>
      <c r="B56" s="14"/>
    </row>
    <row r="57" spans="1:2" ht="15" customHeight="1">
      <c r="A57" s="6" t="s">
        <v>266</v>
      </c>
      <c r="B57" s="14"/>
    </row>
    <row r="58" spans="1:2" ht="15" customHeight="1">
      <c r="A58" s="6" t="s">
        <v>716</v>
      </c>
      <c r="B58" s="14"/>
    </row>
    <row r="59" spans="1:2" ht="15" customHeight="1">
      <c r="A59" s="6" t="s">
        <v>267</v>
      </c>
      <c r="B59" s="14"/>
    </row>
    <row r="60" spans="1:2" ht="15" customHeight="1">
      <c r="A60" s="6" t="s">
        <v>717</v>
      </c>
      <c r="B60" s="14"/>
    </row>
    <row r="61" spans="1:2" ht="15" customHeight="1">
      <c r="A61" s="6" t="s">
        <v>268</v>
      </c>
      <c r="B61" s="14"/>
    </row>
    <row r="62" spans="1:2" ht="15" customHeight="1">
      <c r="A62" s="6" t="s">
        <v>277</v>
      </c>
      <c r="B62" s="14"/>
    </row>
    <row r="63" spans="1:2" ht="15" customHeight="1">
      <c r="A63" s="6" t="s">
        <v>278</v>
      </c>
      <c r="B63" s="14"/>
    </row>
    <row r="64" spans="1:2" ht="15" customHeight="1">
      <c r="A64" s="6" t="s">
        <v>279</v>
      </c>
      <c r="B64" s="14"/>
    </row>
    <row r="65" spans="1:2" ht="15" customHeight="1">
      <c r="A65" s="6" t="s">
        <v>280</v>
      </c>
      <c r="B65" s="14"/>
    </row>
    <row r="66" spans="1:2" ht="15" customHeight="1">
      <c r="A66" s="6" t="s">
        <v>281</v>
      </c>
      <c r="B66" s="14"/>
    </row>
    <row r="67" spans="1:2" ht="15" customHeight="1">
      <c r="A67" s="6" t="s">
        <v>282</v>
      </c>
      <c r="B67" s="14"/>
    </row>
    <row r="68" spans="1:2" ht="15" customHeight="1">
      <c r="A68" s="6"/>
      <c r="B68" s="14"/>
    </row>
    <row r="69" spans="1:2" ht="15" customHeight="1">
      <c r="A69" s="6" t="s">
        <v>718</v>
      </c>
      <c r="B69" s="14"/>
    </row>
    <row r="70" spans="1:2" ht="15" customHeight="1">
      <c r="A70" s="6" t="s">
        <v>283</v>
      </c>
      <c r="B70" s="14"/>
    </row>
    <row r="71" spans="1:2" ht="15" customHeight="1">
      <c r="A71" s="6" t="s">
        <v>284</v>
      </c>
      <c r="B71" s="14"/>
    </row>
    <row r="72" spans="1:2" ht="15" customHeight="1">
      <c r="A72" s="6" t="s">
        <v>286</v>
      </c>
      <c r="B72" s="14"/>
    </row>
    <row r="73" spans="1:2" ht="15" customHeight="1">
      <c r="A73" s="6" t="s">
        <v>287</v>
      </c>
      <c r="B73" s="14"/>
    </row>
    <row r="74" spans="1:2" ht="15" customHeight="1">
      <c r="A74" s="6" t="s">
        <v>288</v>
      </c>
      <c r="B74" s="14"/>
    </row>
    <row r="75" spans="1:2" ht="15" customHeight="1">
      <c r="A75" s="6" t="s">
        <v>287</v>
      </c>
      <c r="B75" s="14"/>
    </row>
    <row r="76" spans="1:2" ht="15" customHeight="1">
      <c r="A76" s="6" t="s">
        <v>290</v>
      </c>
      <c r="B76" s="14"/>
    </row>
    <row r="77" spans="1:2" ht="15" customHeight="1">
      <c r="A77" s="6" t="s">
        <v>291</v>
      </c>
      <c r="B77" s="14"/>
    </row>
    <row r="78" spans="1:2" ht="15" customHeight="1">
      <c r="A78" s="6" t="s">
        <v>292</v>
      </c>
      <c r="B78" s="14"/>
    </row>
    <row r="79" spans="1:2" ht="15" customHeight="1">
      <c r="A79" s="6" t="s">
        <v>293</v>
      </c>
      <c r="B79" s="14"/>
    </row>
    <row r="80" spans="1:2" ht="15" customHeight="1">
      <c r="A80" s="6" t="s">
        <v>294</v>
      </c>
      <c r="B80" s="14"/>
    </row>
    <row r="81" spans="1:2" ht="15" customHeight="1">
      <c r="A81" s="6" t="s">
        <v>295</v>
      </c>
      <c r="B81" s="14"/>
    </row>
    <row r="82" spans="1:2" ht="15" customHeight="1">
      <c r="A82" s="6" t="s">
        <v>296</v>
      </c>
      <c r="B82" s="14"/>
    </row>
    <row r="83" spans="1:2" ht="15" customHeight="1">
      <c r="A83" s="6" t="s">
        <v>297</v>
      </c>
      <c r="B83" s="14"/>
    </row>
    <row r="84" spans="1:2" ht="15" customHeight="1">
      <c r="A84" s="6" t="s">
        <v>298</v>
      </c>
      <c r="B84" s="14"/>
    </row>
    <row r="85" spans="1:2" ht="15" customHeight="1">
      <c r="A85" s="6" t="s">
        <v>104</v>
      </c>
      <c r="B85" s="14"/>
    </row>
    <row r="86" ht="15" customHeight="1"/>
    <row r="87" ht="15" customHeight="1"/>
  </sheetData>
  <sheetProtection/>
  <mergeCells count="2">
    <mergeCell ref="A3:C3"/>
    <mergeCell ref="A4:E4"/>
  </mergeCells>
  <printOptions/>
  <pageMargins left="0.52" right="0.24" top="0.61" bottom="0.51" header="0.56" footer="0.5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80"/>
  <sheetViews>
    <sheetView zoomScale="90" zoomScaleNormal="90" zoomScalePageLayoutView="0" workbookViewId="0" topLeftCell="B1">
      <pane xSplit="6" ySplit="2" topLeftCell="H3" activePane="bottomRight" state="frozen"/>
      <selection pane="topLeft" activeCell="B1" sqref="B1"/>
      <selection pane="topRight" activeCell="H1" sqref="H1"/>
      <selection pane="bottomLeft" activeCell="B3" sqref="B3"/>
      <selection pane="bottomRight" activeCell="L14" sqref="L14"/>
    </sheetView>
  </sheetViews>
  <sheetFormatPr defaultColWidth="9.00390625" defaultRowHeight="12.75"/>
  <cols>
    <col min="1" max="1" width="3.75390625" style="6" hidden="1" customWidth="1"/>
    <col min="2" max="2" width="1.625" style="6" customWidth="1"/>
    <col min="3" max="3" width="2.25390625" style="6" customWidth="1"/>
    <col min="4" max="4" width="12.125" style="6" customWidth="1"/>
    <col min="5" max="5" width="29.00390625" style="6" customWidth="1"/>
    <col min="6" max="6" width="3.00390625" style="6" hidden="1" customWidth="1"/>
    <col min="7" max="7" width="2.625" style="6" hidden="1" customWidth="1"/>
    <col min="8" max="8" width="15.25390625" style="6" customWidth="1"/>
    <col min="9" max="9" width="15.125" style="6" customWidth="1"/>
    <col min="10" max="10" width="11.625" style="6" customWidth="1"/>
    <col min="11" max="11" width="15.125" style="6" customWidth="1"/>
    <col min="12" max="16384" width="9.125" style="6" customWidth="1"/>
  </cols>
  <sheetData>
    <row r="1" spans="1:7" s="2" customFormat="1" ht="15.75">
      <c r="A1" s="81" t="s">
        <v>719</v>
      </c>
      <c r="B1" s="82" t="s">
        <v>720</v>
      </c>
      <c r="C1" s="82"/>
      <c r="D1" s="82"/>
      <c r="E1" s="82"/>
      <c r="F1" s="82"/>
      <c r="G1" s="82"/>
    </row>
    <row r="2" spans="1:11" ht="15.75">
      <c r="A2" s="83"/>
      <c r="B2" s="449" t="s">
        <v>13</v>
      </c>
      <c r="C2" s="84"/>
      <c r="D2" s="85"/>
      <c r="E2" s="85"/>
      <c r="F2" s="86"/>
      <c r="G2" s="86"/>
      <c r="H2" s="547" t="s">
        <v>57</v>
      </c>
      <c r="I2" s="547"/>
      <c r="J2" s="68"/>
      <c r="K2" s="68" t="s">
        <v>56</v>
      </c>
    </row>
    <row r="3" spans="1:11" ht="15.75">
      <c r="A3" s="83"/>
      <c r="B3" s="83"/>
      <c r="C3" s="87" t="s">
        <v>721</v>
      </c>
      <c r="D3" s="86"/>
      <c r="E3" s="86"/>
      <c r="F3" s="88"/>
      <c r="G3" s="88"/>
      <c r="H3" s="545">
        <v>2520748308</v>
      </c>
      <c r="I3" s="545"/>
      <c r="J3" s="260"/>
      <c r="K3" s="260">
        <v>2815712455</v>
      </c>
    </row>
    <row r="4" spans="1:11" ht="15.75">
      <c r="A4" s="83"/>
      <c r="B4" s="83"/>
      <c r="C4" s="89" t="s">
        <v>722</v>
      </c>
      <c r="D4" s="89"/>
      <c r="E4" s="86"/>
      <c r="F4" s="88"/>
      <c r="G4" s="88"/>
      <c r="H4" s="545">
        <v>11588306997</v>
      </c>
      <c r="I4" s="545"/>
      <c r="J4" s="260"/>
      <c r="K4" s="260">
        <v>15090038984</v>
      </c>
    </row>
    <row r="5" spans="1:11" ht="15.75">
      <c r="A5" s="83"/>
      <c r="B5" s="83"/>
      <c r="C5" s="89" t="s">
        <v>723</v>
      </c>
      <c r="D5" s="89"/>
      <c r="E5" s="86"/>
      <c r="F5" s="88"/>
      <c r="G5" s="88"/>
      <c r="H5" s="545">
        <v>0</v>
      </c>
      <c r="I5" s="545"/>
      <c r="J5" s="260"/>
      <c r="K5" s="260">
        <v>0</v>
      </c>
    </row>
    <row r="6" spans="1:11" ht="15.75">
      <c r="A6" s="83"/>
      <c r="B6" s="551" t="s">
        <v>724</v>
      </c>
      <c r="C6" s="551"/>
      <c r="D6" s="551"/>
      <c r="E6" s="86"/>
      <c r="F6" s="88"/>
      <c r="G6" s="88"/>
      <c r="H6" s="546">
        <v>14109055305</v>
      </c>
      <c r="I6" s="546"/>
      <c r="J6" s="263"/>
      <c r="K6" s="263">
        <v>17905751439</v>
      </c>
    </row>
    <row r="7" spans="1:11" ht="15.75">
      <c r="A7" s="83"/>
      <c r="B7" s="235"/>
      <c r="C7" s="235"/>
      <c r="D7" s="235"/>
      <c r="E7" s="86"/>
      <c r="F7" s="88"/>
      <c r="G7" s="88"/>
      <c r="H7" s="79"/>
      <c r="I7" s="79"/>
      <c r="J7" s="79"/>
      <c r="K7" s="79"/>
    </row>
    <row r="8" spans="1:11" ht="15.75">
      <c r="A8" s="450"/>
      <c r="B8" s="449" t="s">
        <v>14</v>
      </c>
      <c r="C8" s="84"/>
      <c r="D8" s="85"/>
      <c r="E8" s="85"/>
      <c r="F8" s="86"/>
      <c r="G8" s="86"/>
      <c r="H8" s="547" t="s">
        <v>57</v>
      </c>
      <c r="I8" s="547"/>
      <c r="J8" s="552" t="s">
        <v>56</v>
      </c>
      <c r="K8" s="552"/>
    </row>
    <row r="9" spans="1:11" ht="15.75">
      <c r="A9" s="450"/>
      <c r="B9" s="449"/>
      <c r="C9" s="84"/>
      <c r="D9" s="85"/>
      <c r="E9" s="85"/>
      <c r="F9" s="86"/>
      <c r="G9" s="86"/>
      <c r="H9" s="68" t="s">
        <v>522</v>
      </c>
      <c r="I9" s="141" t="s">
        <v>523</v>
      </c>
      <c r="J9" s="68" t="s">
        <v>522</v>
      </c>
      <c r="K9" s="68" t="s">
        <v>523</v>
      </c>
    </row>
    <row r="10" spans="1:11" ht="15.75">
      <c r="A10" s="450"/>
      <c r="B10" s="449"/>
      <c r="C10" s="85" t="s">
        <v>127</v>
      </c>
      <c r="D10" s="85"/>
      <c r="E10" s="85"/>
      <c r="F10" s="86"/>
      <c r="G10" s="86"/>
      <c r="H10" s="548">
        <v>108083885333</v>
      </c>
      <c r="I10" s="548"/>
      <c r="J10" s="491"/>
      <c r="K10" s="5">
        <v>173668456711</v>
      </c>
    </row>
    <row r="11" spans="1:10" ht="15.75">
      <c r="A11" s="450"/>
      <c r="B11" s="449"/>
      <c r="C11" s="84"/>
      <c r="D11" s="85"/>
      <c r="E11" s="85"/>
      <c r="F11" s="86"/>
      <c r="G11" s="86"/>
      <c r="H11" s="491"/>
      <c r="I11" s="491"/>
      <c r="J11" s="491"/>
    </row>
    <row r="12" spans="1:10" ht="15.75">
      <c r="A12" s="450"/>
      <c r="B12" s="449"/>
      <c r="C12" s="482" t="s">
        <v>524</v>
      </c>
      <c r="D12" s="482"/>
      <c r="E12" s="483"/>
      <c r="F12" s="86"/>
      <c r="G12" s="86"/>
      <c r="H12" s="429"/>
      <c r="I12" s="491"/>
      <c r="J12" s="491"/>
    </row>
    <row r="13" spans="1:10" ht="15.75">
      <c r="A13" s="450"/>
      <c r="B13" s="449"/>
      <c r="C13" s="482" t="s">
        <v>525</v>
      </c>
      <c r="D13" s="482"/>
      <c r="E13" s="483"/>
      <c r="F13" s="86"/>
      <c r="G13" s="86"/>
      <c r="H13" s="429"/>
      <c r="I13" s="491"/>
      <c r="J13" s="491"/>
    </row>
    <row r="14" spans="1:11" ht="15.75">
      <c r="A14" s="450"/>
      <c r="B14" s="449"/>
      <c r="C14" s="484" t="s">
        <v>15</v>
      </c>
      <c r="D14" s="482"/>
      <c r="E14" s="483"/>
      <c r="F14" s="86"/>
      <c r="G14" s="86"/>
      <c r="I14" s="429">
        <v>5500000000</v>
      </c>
      <c r="J14" s="491"/>
      <c r="K14" s="429">
        <v>12500000000</v>
      </c>
    </row>
    <row r="15" spans="1:11" ht="15.75">
      <c r="A15" s="450"/>
      <c r="B15" s="449"/>
      <c r="C15" s="485" t="s">
        <v>128</v>
      </c>
      <c r="D15" s="486"/>
      <c r="E15" s="487"/>
      <c r="F15" s="86"/>
      <c r="G15" s="86"/>
      <c r="I15" s="253">
        <v>500000000</v>
      </c>
      <c r="K15" s="253">
        <v>500000000</v>
      </c>
    </row>
    <row r="16" spans="1:11" ht="15.75">
      <c r="A16" s="450"/>
      <c r="B16" s="449"/>
      <c r="C16" s="485" t="s">
        <v>129</v>
      </c>
      <c r="D16" s="486"/>
      <c r="E16" s="487"/>
      <c r="F16" s="86"/>
      <c r="G16" s="86"/>
      <c r="I16" s="253">
        <v>2000000000</v>
      </c>
      <c r="K16" s="253">
        <v>4000000000</v>
      </c>
    </row>
    <row r="17" spans="1:11" ht="15.75">
      <c r="A17" s="450"/>
      <c r="B17" s="449"/>
      <c r="C17" s="485" t="s">
        <v>130</v>
      </c>
      <c r="D17" s="486"/>
      <c r="E17" s="487"/>
      <c r="F17" s="86"/>
      <c r="G17" s="86"/>
      <c r="I17" s="253">
        <v>0</v>
      </c>
      <c r="K17" s="253">
        <v>0</v>
      </c>
    </row>
    <row r="18" spans="1:11" ht="15.75">
      <c r="A18" s="450"/>
      <c r="B18" s="449"/>
      <c r="C18" s="485" t="s">
        <v>131</v>
      </c>
      <c r="D18" s="486"/>
      <c r="E18" s="487"/>
      <c r="F18" s="86"/>
      <c r="G18" s="86"/>
      <c r="I18" s="253">
        <v>3000000000</v>
      </c>
      <c r="K18" s="253">
        <v>3000000000</v>
      </c>
    </row>
    <row r="19" spans="1:11" ht="15.75">
      <c r="A19" s="450"/>
      <c r="B19" s="449"/>
      <c r="C19" s="485" t="s">
        <v>132</v>
      </c>
      <c r="D19" s="486"/>
      <c r="E19" s="487"/>
      <c r="F19" s="86"/>
      <c r="G19" s="86"/>
      <c r="I19" s="253">
        <v>0</v>
      </c>
      <c r="K19" s="253">
        <v>5000000000</v>
      </c>
    </row>
    <row r="20" spans="1:10" ht="15.75">
      <c r="A20" s="450"/>
      <c r="B20" s="449"/>
      <c r="C20" s="488" t="s">
        <v>16</v>
      </c>
      <c r="D20" s="89"/>
      <c r="E20" s="86"/>
      <c r="F20" s="86"/>
      <c r="G20" s="86"/>
      <c r="H20" s="270"/>
      <c r="I20" s="270"/>
      <c r="J20" s="270"/>
    </row>
    <row r="21" spans="1:10" ht="15.75">
      <c r="A21" s="450"/>
      <c r="B21" s="449"/>
      <c r="C21" s="489" t="s">
        <v>133</v>
      </c>
      <c r="D21" s="89"/>
      <c r="E21" s="86"/>
      <c r="F21" s="86"/>
      <c r="G21" s="86"/>
      <c r="H21" s="270"/>
      <c r="I21" s="270"/>
      <c r="J21" s="270"/>
    </row>
    <row r="22" spans="1:10" ht="15.75">
      <c r="A22" s="450"/>
      <c r="B22" s="449"/>
      <c r="C22" s="489" t="s">
        <v>526</v>
      </c>
      <c r="D22" s="89"/>
      <c r="E22" s="86"/>
      <c r="F22" s="86"/>
      <c r="G22" s="86"/>
      <c r="H22" s="475"/>
      <c r="I22" s="475"/>
      <c r="J22" s="475"/>
    </row>
    <row r="23" spans="1:10" ht="15.75">
      <c r="A23" s="450"/>
      <c r="B23" s="449"/>
      <c r="C23" s="489" t="s">
        <v>527</v>
      </c>
      <c r="D23" s="89"/>
      <c r="E23" s="86"/>
      <c r="F23" s="86"/>
      <c r="G23" s="86"/>
      <c r="H23" s="550"/>
      <c r="I23" s="550"/>
      <c r="J23" s="475"/>
    </row>
    <row r="24" spans="1:7" ht="15.75">
      <c r="A24" s="450"/>
      <c r="B24" s="449"/>
      <c r="C24" s="489" t="s">
        <v>528</v>
      </c>
      <c r="D24" s="475"/>
      <c r="E24" s="475"/>
      <c r="F24" s="86"/>
      <c r="G24" s="86"/>
    </row>
    <row r="25" spans="1:11" ht="15.75">
      <c r="A25" s="450"/>
      <c r="B25" s="449"/>
      <c r="C25" s="490" t="s">
        <v>134</v>
      </c>
      <c r="D25" s="475"/>
      <c r="E25" s="475"/>
      <c r="F25" s="86"/>
      <c r="G25" s="86"/>
      <c r="H25" s="549">
        <v>113583885333</v>
      </c>
      <c r="I25" s="549"/>
      <c r="J25" s="549">
        <v>186168456711</v>
      </c>
      <c r="K25" s="549"/>
    </row>
    <row r="26" spans="1:11" ht="15.75">
      <c r="A26" s="450"/>
      <c r="B26" s="449"/>
      <c r="C26" s="490"/>
      <c r="D26" s="475"/>
      <c r="E26" s="475"/>
      <c r="F26" s="86"/>
      <c r="G26" s="86"/>
      <c r="H26" s="492"/>
      <c r="I26" s="492"/>
      <c r="J26" s="492"/>
      <c r="K26" s="492"/>
    </row>
    <row r="27" spans="1:11" ht="15.75">
      <c r="A27" s="83"/>
      <c r="B27" s="449" t="s">
        <v>17</v>
      </c>
      <c r="C27" s="84"/>
      <c r="D27" s="85"/>
      <c r="E27" s="85"/>
      <c r="F27" s="86"/>
      <c r="G27" s="86"/>
      <c r="H27" s="547" t="s">
        <v>57</v>
      </c>
      <c r="I27" s="547"/>
      <c r="J27" s="68"/>
      <c r="K27" s="68" t="s">
        <v>56</v>
      </c>
    </row>
    <row r="28" spans="1:11" ht="15.75">
      <c r="A28" s="83"/>
      <c r="B28" s="91"/>
      <c r="C28" s="90" t="s">
        <v>18</v>
      </c>
      <c r="D28" s="91"/>
      <c r="E28" s="86"/>
      <c r="F28" s="86"/>
      <c r="G28" s="86"/>
      <c r="H28" s="546">
        <v>0</v>
      </c>
      <c r="I28" s="546"/>
      <c r="J28" s="260"/>
      <c r="K28" s="260">
        <v>0</v>
      </c>
    </row>
    <row r="29" spans="1:11" ht="15.75">
      <c r="A29" s="83"/>
      <c r="B29" s="91"/>
      <c r="C29" s="89" t="s">
        <v>19</v>
      </c>
      <c r="D29" s="91"/>
      <c r="E29" s="86"/>
      <c r="F29" s="86"/>
      <c r="G29" s="86"/>
      <c r="H29" s="546">
        <v>8928059066</v>
      </c>
      <c r="I29" s="546"/>
      <c r="J29" s="260"/>
      <c r="K29" s="260">
        <v>9582041155</v>
      </c>
    </row>
    <row r="30" spans="1:11" ht="15.75">
      <c r="A30" s="83"/>
      <c r="B30" s="91"/>
      <c r="C30" s="83"/>
      <c r="D30" s="92" t="s">
        <v>106</v>
      </c>
      <c r="E30" s="93"/>
      <c r="F30" s="93"/>
      <c r="G30" s="93"/>
      <c r="H30" s="266"/>
      <c r="I30" s="266"/>
      <c r="J30" s="266"/>
      <c r="K30" s="266"/>
    </row>
    <row r="31" spans="1:11" ht="15.75">
      <c r="A31" s="83"/>
      <c r="B31" s="91"/>
      <c r="C31" s="83"/>
      <c r="D31" s="92" t="s">
        <v>107</v>
      </c>
      <c r="E31" s="93"/>
      <c r="F31" s="93"/>
      <c r="G31" s="93"/>
      <c r="H31" s="267"/>
      <c r="I31" s="267"/>
      <c r="J31" s="267"/>
      <c r="K31" s="268"/>
    </row>
    <row r="32" spans="1:11" ht="15.75">
      <c r="A32" s="83"/>
      <c r="B32" s="91"/>
      <c r="C32" s="83"/>
      <c r="D32" s="94" t="s">
        <v>108</v>
      </c>
      <c r="E32" s="93"/>
      <c r="F32" s="93"/>
      <c r="G32" s="93"/>
      <c r="H32" s="545">
        <v>8928059066</v>
      </c>
      <c r="I32" s="545"/>
      <c r="J32" s="269"/>
      <c r="K32" s="269">
        <v>9582041155</v>
      </c>
    </row>
    <row r="33" spans="1:11" ht="15.75">
      <c r="A33" s="83"/>
      <c r="B33" s="551" t="s">
        <v>724</v>
      </c>
      <c r="C33" s="551"/>
      <c r="D33" s="551"/>
      <c r="E33" s="85"/>
      <c r="F33" s="86"/>
      <c r="G33" s="86"/>
      <c r="H33" s="546">
        <v>8928059066</v>
      </c>
      <c r="I33" s="546"/>
      <c r="J33" s="263"/>
      <c r="K33" s="263">
        <v>9582041155</v>
      </c>
    </row>
    <row r="34" spans="1:11" ht="15.75">
      <c r="A34" s="450"/>
      <c r="B34" s="449" t="s">
        <v>20</v>
      </c>
      <c r="C34" s="84"/>
      <c r="D34" s="85"/>
      <c r="E34" s="85"/>
      <c r="F34" s="86"/>
      <c r="G34" s="86"/>
      <c r="H34" s="547" t="s">
        <v>57</v>
      </c>
      <c r="I34" s="547"/>
      <c r="J34" s="68"/>
      <c r="K34" s="68" t="s">
        <v>56</v>
      </c>
    </row>
    <row r="35" spans="1:11" ht="15.75">
      <c r="A35" s="83"/>
      <c r="B35" s="83"/>
      <c r="C35" s="86" t="s">
        <v>21</v>
      </c>
      <c r="D35" s="86"/>
      <c r="E35" s="86"/>
      <c r="F35" s="86"/>
      <c r="G35" s="86"/>
      <c r="H35" s="271"/>
      <c r="I35" s="271">
        <v>0</v>
      </c>
      <c r="J35" s="271"/>
      <c r="K35" s="271">
        <v>0</v>
      </c>
    </row>
    <row r="36" spans="1:11" ht="15.75">
      <c r="A36" s="83"/>
      <c r="B36" s="83"/>
      <c r="C36" s="86" t="s">
        <v>22</v>
      </c>
      <c r="D36" s="86"/>
      <c r="E36" s="86"/>
      <c r="F36" s="86"/>
      <c r="G36" s="86"/>
      <c r="H36" s="260"/>
      <c r="I36" s="260">
        <v>5216440</v>
      </c>
      <c r="J36" s="260"/>
      <c r="K36" s="260">
        <v>2324540</v>
      </c>
    </row>
    <row r="37" spans="1:11" ht="15.75">
      <c r="A37" s="83"/>
      <c r="B37" s="83"/>
      <c r="C37" s="86" t="s">
        <v>23</v>
      </c>
      <c r="D37" s="86"/>
      <c r="E37" s="86"/>
      <c r="F37" s="86"/>
      <c r="G37" s="86"/>
      <c r="H37" s="260"/>
      <c r="I37" s="260">
        <v>0</v>
      </c>
      <c r="J37" s="260"/>
      <c r="K37" s="260">
        <v>0</v>
      </c>
    </row>
    <row r="38" spans="1:11" ht="15.75">
      <c r="A38" s="83"/>
      <c r="B38" s="83"/>
      <c r="C38" s="91" t="s">
        <v>24</v>
      </c>
      <c r="D38" s="91"/>
      <c r="E38" s="86"/>
      <c r="F38" s="86"/>
      <c r="G38" s="86"/>
      <c r="H38" s="260"/>
      <c r="I38" s="260">
        <v>173860791130</v>
      </c>
      <c r="J38" s="260"/>
      <c r="K38" s="260">
        <v>85465498490</v>
      </c>
    </row>
    <row r="39" spans="1:11" ht="15.75">
      <c r="A39" s="83"/>
      <c r="B39" s="83"/>
      <c r="C39" s="91" t="s">
        <v>26</v>
      </c>
      <c r="D39" s="91"/>
      <c r="E39" s="86"/>
      <c r="F39" s="86"/>
      <c r="G39" s="86"/>
      <c r="H39" s="260"/>
      <c r="I39" s="260">
        <v>0</v>
      </c>
      <c r="J39" s="260"/>
      <c r="K39" s="260">
        <v>0</v>
      </c>
    </row>
    <row r="40" spans="1:11" ht="15.75">
      <c r="A40" s="83"/>
      <c r="B40" s="83"/>
      <c r="C40" s="91" t="s">
        <v>27</v>
      </c>
      <c r="D40" s="91"/>
      <c r="E40" s="86"/>
      <c r="F40" s="86"/>
      <c r="G40" s="86"/>
      <c r="H40" s="260"/>
      <c r="I40" s="260">
        <v>17465635274</v>
      </c>
      <c r="J40" s="260"/>
      <c r="K40" s="260">
        <v>17499576036</v>
      </c>
    </row>
    <row r="41" spans="1:11" ht="15.75">
      <c r="A41" s="83"/>
      <c r="B41" s="83"/>
      <c r="C41" s="91" t="s">
        <v>25</v>
      </c>
      <c r="D41" s="91"/>
      <c r="E41" s="86"/>
      <c r="F41" s="86"/>
      <c r="G41" s="86"/>
      <c r="H41" s="260"/>
      <c r="I41" s="260">
        <v>0</v>
      </c>
      <c r="J41" s="260"/>
      <c r="K41" s="260">
        <v>0</v>
      </c>
    </row>
    <row r="42" spans="1:11" ht="15.75">
      <c r="A42" s="83"/>
      <c r="B42" s="83"/>
      <c r="C42" s="91" t="s">
        <v>29</v>
      </c>
      <c r="D42" s="91"/>
      <c r="E42" s="86"/>
      <c r="F42" s="86"/>
      <c r="G42" s="86"/>
      <c r="H42" s="260"/>
      <c r="I42" s="260">
        <v>0</v>
      </c>
      <c r="J42" s="260"/>
      <c r="K42" s="260">
        <v>0</v>
      </c>
    </row>
    <row r="43" spans="1:11" ht="15.75">
      <c r="A43" s="83"/>
      <c r="B43" s="83"/>
      <c r="C43" s="91" t="s">
        <v>28</v>
      </c>
      <c r="D43" s="91"/>
      <c r="E43" s="86"/>
      <c r="F43" s="86"/>
      <c r="G43" s="86"/>
      <c r="H43" s="260"/>
      <c r="I43" s="260">
        <v>272745872</v>
      </c>
      <c r="J43" s="260"/>
      <c r="K43" s="260">
        <v>369527045</v>
      </c>
    </row>
    <row r="44" spans="1:11" ht="15.75">
      <c r="A44" s="83"/>
      <c r="B44" s="86"/>
      <c r="C44" s="86"/>
      <c r="D44" s="86"/>
      <c r="E44" s="86"/>
      <c r="F44" s="86"/>
      <c r="G44" s="86"/>
      <c r="H44" s="272"/>
      <c r="I44" s="272"/>
      <c r="J44" s="272"/>
      <c r="K44" s="272"/>
    </row>
    <row r="45" spans="1:11" ht="15.75">
      <c r="A45" s="83"/>
      <c r="B45" s="86"/>
      <c r="C45" s="86"/>
      <c r="D45" s="95" t="s">
        <v>727</v>
      </c>
      <c r="E45" s="83"/>
      <c r="F45" s="86"/>
      <c r="G45" s="86"/>
      <c r="H45" s="546">
        <v>191604388716</v>
      </c>
      <c r="I45" s="546"/>
      <c r="J45" s="263"/>
      <c r="K45" s="263">
        <v>103336926111</v>
      </c>
    </row>
    <row r="46" spans="1:11" ht="15.75">
      <c r="A46" s="83"/>
      <c r="B46" s="85" t="s">
        <v>105</v>
      </c>
      <c r="C46" s="86"/>
      <c r="D46" s="86"/>
      <c r="E46" s="86"/>
      <c r="F46" s="86"/>
      <c r="G46" s="86"/>
      <c r="H46" s="70"/>
      <c r="I46" s="70"/>
      <c r="J46" s="70"/>
      <c r="K46" s="70"/>
    </row>
    <row r="47" spans="1:11" ht="15.75">
      <c r="A47" s="83"/>
      <c r="B47" s="86" t="s">
        <v>728</v>
      </c>
      <c r="C47" s="86"/>
      <c r="D47" s="86"/>
      <c r="E47" s="86"/>
      <c r="F47" s="86"/>
      <c r="G47" s="86"/>
      <c r="H47" s="388"/>
      <c r="I47" s="388"/>
      <c r="J47" s="388"/>
      <c r="K47" s="70"/>
    </row>
    <row r="48" spans="1:11" ht="15.75">
      <c r="A48" s="83"/>
      <c r="B48" s="91" t="s">
        <v>30</v>
      </c>
      <c r="C48" s="91"/>
      <c r="D48" s="91"/>
      <c r="E48" s="91"/>
      <c r="F48" s="91"/>
      <c r="G48" s="91"/>
      <c r="H48" s="70"/>
      <c r="I48" s="70"/>
      <c r="J48" s="70"/>
      <c r="K48" s="70"/>
    </row>
    <row r="49" spans="1:11" ht="15.75">
      <c r="A49" s="83"/>
      <c r="B49" s="91"/>
      <c r="C49" s="91"/>
      <c r="D49" s="91"/>
      <c r="E49" s="91"/>
      <c r="F49" s="91"/>
      <c r="G49" s="91"/>
      <c r="H49" s="70"/>
      <c r="I49" s="70"/>
      <c r="J49" s="70"/>
      <c r="K49" s="70"/>
    </row>
    <row r="50" spans="1:11" ht="15.75">
      <c r="A50" s="83"/>
      <c r="B50" s="383" t="s">
        <v>40</v>
      </c>
      <c r="C50" s="86"/>
      <c r="D50" s="86"/>
      <c r="E50" s="86"/>
      <c r="F50" s="86"/>
      <c r="G50" s="86"/>
      <c r="H50" s="547" t="s">
        <v>57</v>
      </c>
      <c r="I50" s="547"/>
      <c r="J50" s="68"/>
      <c r="K50" s="68" t="s">
        <v>56</v>
      </c>
    </row>
    <row r="51" spans="1:11" ht="15.75">
      <c r="A51" s="83"/>
      <c r="B51" s="96"/>
      <c r="C51" s="97" t="s">
        <v>109</v>
      </c>
      <c r="D51" s="98"/>
      <c r="E51" s="98"/>
      <c r="F51" s="98"/>
      <c r="G51" s="86"/>
      <c r="H51" s="546">
        <v>0</v>
      </c>
      <c r="I51" s="546"/>
      <c r="J51" s="260"/>
      <c r="K51" s="260">
        <v>0</v>
      </c>
    </row>
    <row r="52" spans="1:11" ht="15.75">
      <c r="A52" s="83"/>
      <c r="B52" s="96"/>
      <c r="C52" s="97" t="s">
        <v>110</v>
      </c>
      <c r="D52" s="98"/>
      <c r="E52" s="98"/>
      <c r="F52" s="98"/>
      <c r="G52" s="86"/>
      <c r="H52" s="546">
        <v>0</v>
      </c>
      <c r="I52" s="546"/>
      <c r="J52" s="260"/>
      <c r="K52" s="260">
        <v>0</v>
      </c>
    </row>
    <row r="53" spans="1:11" ht="15.75">
      <c r="A53" s="83"/>
      <c r="B53" s="96"/>
      <c r="C53" s="97" t="s">
        <v>111</v>
      </c>
      <c r="D53" s="98"/>
      <c r="E53" s="98"/>
      <c r="F53" s="98"/>
      <c r="G53" s="86"/>
      <c r="H53" s="546">
        <v>0</v>
      </c>
      <c r="I53" s="546"/>
      <c r="J53" s="260"/>
      <c r="K53" s="260">
        <v>0</v>
      </c>
    </row>
    <row r="54" spans="1:11" ht="15.75">
      <c r="A54" s="83"/>
      <c r="B54" s="96"/>
      <c r="C54" s="98" t="s">
        <v>116</v>
      </c>
      <c r="D54" s="98"/>
      <c r="E54" s="98"/>
      <c r="F54" s="98"/>
      <c r="G54" s="86"/>
      <c r="H54" s="546">
        <v>0</v>
      </c>
      <c r="I54" s="546"/>
      <c r="J54" s="260"/>
      <c r="K54" s="260">
        <v>0</v>
      </c>
    </row>
    <row r="55" spans="1:11" ht="15.75">
      <c r="A55" s="83"/>
      <c r="B55" s="96"/>
      <c r="C55" s="97" t="s">
        <v>112</v>
      </c>
      <c r="D55" s="98"/>
      <c r="E55" s="98"/>
      <c r="F55" s="98"/>
      <c r="G55" s="86"/>
      <c r="H55" s="546">
        <v>0</v>
      </c>
      <c r="I55" s="546"/>
      <c r="J55" s="260"/>
      <c r="K55" s="260">
        <v>0</v>
      </c>
    </row>
    <row r="56" spans="1:11" ht="15.75">
      <c r="A56" s="83"/>
      <c r="B56" s="96"/>
      <c r="C56" s="97" t="s">
        <v>113</v>
      </c>
      <c r="D56" s="98"/>
      <c r="E56" s="98"/>
      <c r="F56" s="98"/>
      <c r="G56" s="86"/>
      <c r="H56" s="546">
        <v>0</v>
      </c>
      <c r="I56" s="546"/>
      <c r="J56" s="260"/>
      <c r="K56" s="260">
        <v>0</v>
      </c>
    </row>
    <row r="57" spans="1:11" ht="15.75">
      <c r="A57" s="83"/>
      <c r="B57" s="96"/>
      <c r="C57" s="97" t="s">
        <v>114</v>
      </c>
      <c r="D57" s="98"/>
      <c r="E57" s="98"/>
      <c r="F57" s="98"/>
      <c r="G57" s="86"/>
      <c r="H57" s="546">
        <v>0</v>
      </c>
      <c r="I57" s="546"/>
      <c r="J57" s="260"/>
      <c r="K57" s="260">
        <v>0</v>
      </c>
    </row>
    <row r="58" spans="1:11" ht="15.75">
      <c r="A58" s="83"/>
      <c r="B58" s="83"/>
      <c r="C58" s="86" t="s">
        <v>115</v>
      </c>
      <c r="D58" s="86"/>
      <c r="E58" s="86"/>
      <c r="F58" s="86"/>
      <c r="G58" s="86"/>
      <c r="H58" s="546">
        <v>0</v>
      </c>
      <c r="I58" s="546"/>
      <c r="J58" s="260"/>
      <c r="K58" s="260">
        <v>0</v>
      </c>
    </row>
    <row r="59" spans="1:11" ht="15.75">
      <c r="A59" s="83"/>
      <c r="B59" s="86"/>
      <c r="C59" s="86"/>
      <c r="D59" s="86"/>
      <c r="E59" s="86"/>
      <c r="F59" s="86"/>
      <c r="G59" s="86"/>
      <c r="H59" s="272"/>
      <c r="I59" s="272"/>
      <c r="J59" s="272"/>
      <c r="K59" s="272"/>
    </row>
    <row r="60" spans="1:11" ht="15.75">
      <c r="A60" s="83"/>
      <c r="B60" s="86"/>
      <c r="C60" s="86"/>
      <c r="D60" s="86"/>
      <c r="E60" s="95" t="s">
        <v>729</v>
      </c>
      <c r="F60" s="86"/>
      <c r="G60" s="86"/>
      <c r="H60" s="546">
        <v>0</v>
      </c>
      <c r="I60" s="546"/>
      <c r="J60" s="263"/>
      <c r="K60" s="263">
        <v>0</v>
      </c>
    </row>
    <row r="61" spans="1:11" ht="15.75">
      <c r="A61" s="83"/>
      <c r="B61" s="95" t="s">
        <v>43</v>
      </c>
      <c r="C61" s="86"/>
      <c r="D61" s="86"/>
      <c r="E61" s="86"/>
      <c r="F61" s="86"/>
      <c r="G61" s="86"/>
      <c r="H61" s="547" t="s">
        <v>57</v>
      </c>
      <c r="I61" s="547"/>
      <c r="J61" s="68"/>
      <c r="K61" s="68" t="s">
        <v>56</v>
      </c>
    </row>
    <row r="62" spans="1:11" ht="15.75">
      <c r="A62" s="83"/>
      <c r="B62" s="86" t="s">
        <v>41</v>
      </c>
      <c r="C62" s="86" t="s">
        <v>42</v>
      </c>
      <c r="D62" s="86"/>
      <c r="E62" s="86"/>
      <c r="F62" s="86"/>
      <c r="G62" s="86"/>
      <c r="H62" s="546">
        <v>0</v>
      </c>
      <c r="I62" s="546"/>
      <c r="J62" s="260"/>
      <c r="K62" s="260">
        <v>0</v>
      </c>
    </row>
    <row r="63" spans="1:11" ht="15.75">
      <c r="A63" s="83"/>
      <c r="B63" s="86"/>
      <c r="C63" s="86" t="s">
        <v>319</v>
      </c>
      <c r="D63" s="86"/>
      <c r="E63" s="86"/>
      <c r="F63" s="86"/>
      <c r="G63" s="86"/>
      <c r="H63" s="546">
        <v>0</v>
      </c>
      <c r="I63" s="546"/>
      <c r="J63" s="260"/>
      <c r="K63" s="260">
        <v>0</v>
      </c>
    </row>
    <row r="64" spans="1:11" ht="15.75">
      <c r="A64" s="83"/>
      <c r="B64" s="86"/>
      <c r="C64" s="86"/>
      <c r="D64" s="86"/>
      <c r="E64" s="95" t="s">
        <v>729</v>
      </c>
      <c r="F64" s="86"/>
      <c r="G64" s="86"/>
      <c r="H64" s="546">
        <v>0</v>
      </c>
      <c r="I64" s="546"/>
      <c r="J64" s="263"/>
      <c r="K64" s="263">
        <v>0</v>
      </c>
    </row>
    <row r="65" spans="1:11" ht="15.75">
      <c r="A65" s="450"/>
      <c r="B65" s="383" t="s">
        <v>44</v>
      </c>
      <c r="C65" s="86"/>
      <c r="D65" s="86"/>
      <c r="E65" s="86"/>
      <c r="F65" s="86"/>
      <c r="G65" s="86"/>
      <c r="H65" s="547" t="s">
        <v>57</v>
      </c>
      <c r="I65" s="547"/>
      <c r="J65" s="68"/>
      <c r="K65" s="68" t="s">
        <v>56</v>
      </c>
    </row>
    <row r="66" spans="1:11" ht="15.75">
      <c r="A66" s="83"/>
      <c r="B66" s="86"/>
      <c r="C66" s="86" t="s">
        <v>45</v>
      </c>
      <c r="D66" s="87"/>
      <c r="E66" s="86"/>
      <c r="F66" s="86"/>
      <c r="G66" s="86"/>
      <c r="H66" s="546"/>
      <c r="I66" s="546"/>
      <c r="J66" s="75"/>
      <c r="K66" s="75"/>
    </row>
    <row r="67" spans="1:11" ht="15.75">
      <c r="A67" s="83"/>
      <c r="B67" s="86"/>
      <c r="C67" s="86" t="s">
        <v>46</v>
      </c>
      <c r="D67" s="87"/>
      <c r="E67" s="86"/>
      <c r="F67" s="86"/>
      <c r="G67" s="86"/>
      <c r="H67" s="545">
        <v>27802319363</v>
      </c>
      <c r="I67" s="545"/>
      <c r="J67" s="75"/>
      <c r="K67" s="75">
        <v>29156623908</v>
      </c>
    </row>
    <row r="68" spans="1:11" ht="15.75">
      <c r="A68" s="83"/>
      <c r="B68" s="86"/>
      <c r="C68" s="86" t="s">
        <v>47</v>
      </c>
      <c r="D68" s="87"/>
      <c r="E68" s="86"/>
      <c r="F68" s="86"/>
      <c r="G68" s="86"/>
      <c r="H68" s="545">
        <v>13725759994</v>
      </c>
      <c r="I68" s="545"/>
      <c r="J68" s="260"/>
      <c r="K68" s="260">
        <v>12412455449</v>
      </c>
    </row>
    <row r="69" spans="1:11" ht="15.75">
      <c r="A69" s="83"/>
      <c r="B69" s="95"/>
      <c r="C69" s="86"/>
      <c r="D69" s="86"/>
      <c r="E69" s="95" t="s">
        <v>729</v>
      </c>
      <c r="F69" s="86"/>
      <c r="G69" s="86"/>
      <c r="H69" s="546">
        <v>41528079357</v>
      </c>
      <c r="I69" s="546"/>
      <c r="J69" s="263"/>
      <c r="K69" s="263">
        <v>41569079357</v>
      </c>
    </row>
    <row r="70" spans="1:7" ht="15.75">
      <c r="A70" s="83"/>
      <c r="B70" s="83"/>
      <c r="C70" s="83"/>
      <c r="D70" s="83"/>
      <c r="E70" s="83"/>
      <c r="F70" s="83"/>
      <c r="G70" s="83"/>
    </row>
    <row r="71" spans="1:7" ht="15.75">
      <c r="A71" s="83"/>
      <c r="B71" s="83"/>
      <c r="C71" s="83"/>
      <c r="D71" s="83"/>
      <c r="E71" s="83"/>
      <c r="F71" s="83"/>
      <c r="G71" s="83"/>
    </row>
    <row r="72" spans="1:7" ht="15.75">
      <c r="A72" s="83"/>
      <c r="B72" s="83"/>
      <c r="C72" s="83"/>
      <c r="D72" s="83"/>
      <c r="E72" s="83"/>
      <c r="F72" s="83"/>
      <c r="G72" s="83"/>
    </row>
    <row r="73" spans="1:7" ht="15.75">
      <c r="A73" s="83"/>
      <c r="B73" s="83"/>
      <c r="C73" s="83"/>
      <c r="D73" s="83"/>
      <c r="E73" s="83"/>
      <c r="F73" s="83"/>
      <c r="G73" s="83"/>
    </row>
    <row r="74" spans="1:7" ht="15.75">
      <c r="A74" s="83"/>
      <c r="B74" s="83"/>
      <c r="C74" s="83"/>
      <c r="D74" s="83"/>
      <c r="E74" s="83"/>
      <c r="F74" s="83"/>
      <c r="G74" s="83"/>
    </row>
    <row r="75" spans="1:7" ht="15.75">
      <c r="A75" s="83"/>
      <c r="B75" s="83"/>
      <c r="C75" s="83"/>
      <c r="D75" s="83"/>
      <c r="E75" s="83"/>
      <c r="F75" s="83"/>
      <c r="G75" s="83"/>
    </row>
    <row r="76" spans="1:7" ht="15.75">
      <c r="A76" s="83"/>
      <c r="B76" s="83"/>
      <c r="C76" s="83"/>
      <c r="D76" s="83"/>
      <c r="E76" s="83"/>
      <c r="F76" s="83"/>
      <c r="G76" s="83"/>
    </row>
    <row r="77" spans="1:7" ht="15.75">
      <c r="A77" s="83"/>
      <c r="B77" s="83"/>
      <c r="C77" s="83"/>
      <c r="D77" s="83"/>
      <c r="E77" s="83"/>
      <c r="F77" s="83"/>
      <c r="G77" s="83"/>
    </row>
    <row r="78" spans="1:7" ht="15.75">
      <c r="A78" s="83"/>
      <c r="B78" s="83"/>
      <c r="C78" s="83"/>
      <c r="D78" s="83"/>
      <c r="E78" s="83"/>
      <c r="F78" s="83"/>
      <c r="G78" s="83"/>
    </row>
    <row r="79" spans="1:7" ht="15.75">
      <c r="A79" s="83"/>
      <c r="B79" s="83"/>
      <c r="C79" s="83"/>
      <c r="D79" s="83"/>
      <c r="E79" s="83"/>
      <c r="F79" s="83"/>
      <c r="G79" s="83"/>
    </row>
    <row r="80" spans="1:7" ht="15.75">
      <c r="A80" s="83"/>
      <c r="B80" s="83"/>
      <c r="C80" s="83"/>
      <c r="D80" s="83"/>
      <c r="E80" s="83"/>
      <c r="F80" s="83"/>
      <c r="G80" s="83"/>
    </row>
    <row r="81" spans="1:7" ht="15.75">
      <c r="A81" s="83"/>
      <c r="B81" s="83"/>
      <c r="C81" s="83"/>
      <c r="D81" s="83"/>
      <c r="E81" s="83"/>
      <c r="F81" s="83"/>
      <c r="G81" s="83"/>
    </row>
    <row r="82" spans="1:7" ht="15.75">
      <c r="A82" s="83"/>
      <c r="B82" s="83"/>
      <c r="C82" s="83"/>
      <c r="D82" s="83"/>
      <c r="E82" s="83"/>
      <c r="F82" s="83"/>
      <c r="G82" s="83"/>
    </row>
    <row r="83" spans="1:7" ht="15.75">
      <c r="A83" s="83"/>
      <c r="B83" s="83"/>
      <c r="C83" s="83"/>
      <c r="D83" s="83"/>
      <c r="E83" s="83"/>
      <c r="F83" s="83"/>
      <c r="G83" s="83"/>
    </row>
    <row r="84" spans="1:7" ht="15.75">
      <c r="A84" s="83"/>
      <c r="B84" s="83"/>
      <c r="C84" s="83"/>
      <c r="D84" s="83"/>
      <c r="E84" s="83"/>
      <c r="F84" s="83"/>
      <c r="G84" s="83"/>
    </row>
    <row r="85" spans="1:7" ht="15.75">
      <c r="A85" s="83"/>
      <c r="B85" s="83"/>
      <c r="C85" s="83"/>
      <c r="D85" s="83"/>
      <c r="E85" s="83"/>
      <c r="F85" s="83"/>
      <c r="G85" s="83"/>
    </row>
    <row r="86" spans="1:7" ht="15.75">
      <c r="A86" s="83"/>
      <c r="B86" s="83"/>
      <c r="C86" s="83"/>
      <c r="D86" s="83"/>
      <c r="E86" s="83"/>
      <c r="F86" s="83"/>
      <c r="G86" s="83"/>
    </row>
    <row r="87" spans="1:7" ht="15.75">
      <c r="A87" s="83"/>
      <c r="B87" s="83"/>
      <c r="C87" s="83"/>
      <c r="D87" s="83"/>
      <c r="E87" s="83"/>
      <c r="F87" s="83"/>
      <c r="G87" s="83"/>
    </row>
    <row r="88" spans="1:7" ht="15.75">
      <c r="A88" s="83"/>
      <c r="B88" s="83"/>
      <c r="C88" s="83"/>
      <c r="D88" s="83"/>
      <c r="E88" s="83"/>
      <c r="F88" s="83"/>
      <c r="G88" s="83"/>
    </row>
    <row r="89" spans="1:7" ht="15.75">
      <c r="A89" s="83"/>
      <c r="B89" s="83"/>
      <c r="C89" s="83"/>
      <c r="D89" s="83"/>
      <c r="E89" s="83"/>
      <c r="F89" s="83"/>
      <c r="G89" s="83"/>
    </row>
    <row r="90" spans="1:7" ht="15.75">
      <c r="A90" s="83"/>
      <c r="B90" s="83"/>
      <c r="C90" s="83"/>
      <c r="D90" s="83"/>
      <c r="E90" s="83"/>
      <c r="F90" s="83"/>
      <c r="G90" s="83"/>
    </row>
    <row r="91" spans="1:7" ht="15.75">
      <c r="A91" s="83"/>
      <c r="B91" s="83"/>
      <c r="C91" s="83"/>
      <c r="D91" s="83"/>
      <c r="E91" s="83"/>
      <c r="F91" s="83"/>
      <c r="G91" s="83"/>
    </row>
    <row r="92" spans="1:7" ht="15.75">
      <c r="A92" s="83"/>
      <c r="B92" s="83"/>
      <c r="C92" s="83"/>
      <c r="D92" s="83"/>
      <c r="E92" s="83"/>
      <c r="F92" s="83"/>
      <c r="G92" s="83"/>
    </row>
    <row r="93" spans="1:7" ht="15.75">
      <c r="A93" s="83"/>
      <c r="B93" s="83"/>
      <c r="C93" s="83"/>
      <c r="D93" s="83"/>
      <c r="E93" s="83"/>
      <c r="F93" s="83"/>
      <c r="G93" s="83"/>
    </row>
    <row r="94" spans="1:7" ht="15.75">
      <c r="A94" s="83"/>
      <c r="B94" s="83"/>
      <c r="C94" s="83"/>
      <c r="D94" s="83"/>
      <c r="E94" s="83"/>
      <c r="F94" s="83"/>
      <c r="G94" s="83"/>
    </row>
    <row r="95" spans="1:7" ht="15.75">
      <c r="A95" s="83"/>
      <c r="B95" s="83"/>
      <c r="C95" s="83"/>
      <c r="D95" s="83"/>
      <c r="E95" s="83"/>
      <c r="F95" s="83"/>
      <c r="G95" s="83"/>
    </row>
    <row r="96" spans="1:7" ht="15.75">
      <c r="A96" s="83"/>
      <c r="B96" s="83"/>
      <c r="C96" s="83"/>
      <c r="D96" s="83"/>
      <c r="E96" s="83"/>
      <c r="F96" s="83"/>
      <c r="G96" s="83"/>
    </row>
    <row r="97" spans="1:7" ht="15.75">
      <c r="A97" s="83"/>
      <c r="B97" s="83"/>
      <c r="C97" s="83"/>
      <c r="D97" s="83"/>
      <c r="E97" s="83"/>
      <c r="F97" s="83"/>
      <c r="G97" s="83"/>
    </row>
    <row r="98" spans="1:7" ht="15.75">
      <c r="A98" s="83"/>
      <c r="B98" s="83"/>
      <c r="C98" s="83"/>
      <c r="D98" s="83"/>
      <c r="E98" s="83"/>
      <c r="F98" s="83"/>
      <c r="G98" s="83"/>
    </row>
    <row r="99" spans="1:7" ht="15.75">
      <c r="A99" s="83"/>
      <c r="B99" s="83"/>
      <c r="C99" s="83"/>
      <c r="D99" s="83"/>
      <c r="E99" s="83"/>
      <c r="F99" s="83"/>
      <c r="G99" s="83"/>
    </row>
    <row r="100" spans="1:7" ht="15.75">
      <c r="A100" s="83"/>
      <c r="B100" s="83"/>
      <c r="C100" s="83"/>
      <c r="D100" s="83"/>
      <c r="E100" s="83"/>
      <c r="F100" s="83"/>
      <c r="G100" s="83"/>
    </row>
    <row r="101" spans="1:7" ht="15.75">
      <c r="A101" s="83"/>
      <c r="B101" s="83"/>
      <c r="C101" s="83"/>
      <c r="D101" s="83"/>
      <c r="E101" s="83"/>
      <c r="F101" s="83"/>
      <c r="G101" s="83"/>
    </row>
    <row r="102" spans="1:7" ht="15.75">
      <c r="A102" s="83"/>
      <c r="B102" s="83"/>
      <c r="C102" s="83"/>
      <c r="D102" s="83"/>
      <c r="E102" s="83"/>
      <c r="F102" s="83"/>
      <c r="G102" s="83"/>
    </row>
    <row r="103" spans="1:7" ht="15.75">
      <c r="A103" s="83"/>
      <c r="B103" s="83"/>
      <c r="C103" s="83"/>
      <c r="D103" s="83"/>
      <c r="E103" s="83"/>
      <c r="F103" s="83"/>
      <c r="G103" s="83"/>
    </row>
    <row r="104" spans="1:7" ht="15.75">
      <c r="A104" s="83"/>
      <c r="B104" s="83"/>
      <c r="C104" s="83"/>
      <c r="D104" s="83"/>
      <c r="E104" s="83"/>
      <c r="F104" s="83"/>
      <c r="G104" s="83"/>
    </row>
    <row r="105" spans="1:7" ht="15.75">
      <c r="A105" s="83"/>
      <c r="B105" s="83"/>
      <c r="C105" s="83"/>
      <c r="D105" s="83"/>
      <c r="E105" s="83"/>
      <c r="F105" s="83"/>
      <c r="G105" s="83"/>
    </row>
    <row r="106" spans="1:7" ht="15.75">
      <c r="A106" s="83"/>
      <c r="B106" s="83"/>
      <c r="C106" s="83"/>
      <c r="D106" s="83"/>
      <c r="E106" s="83"/>
      <c r="F106" s="83"/>
      <c r="G106" s="83"/>
    </row>
    <row r="107" spans="1:7" ht="15.75">
      <c r="A107" s="83"/>
      <c r="B107" s="83"/>
      <c r="C107" s="83"/>
      <c r="D107" s="83"/>
      <c r="E107" s="83"/>
      <c r="F107" s="83"/>
      <c r="G107" s="83"/>
    </row>
    <row r="108" spans="1:7" ht="15.75">
      <c r="A108" s="83"/>
      <c r="B108" s="83"/>
      <c r="C108" s="83"/>
      <c r="D108" s="83"/>
      <c r="E108" s="83"/>
      <c r="F108" s="83"/>
      <c r="G108" s="83"/>
    </row>
    <row r="109" spans="1:7" ht="15.75">
      <c r="A109" s="83"/>
      <c r="B109" s="83"/>
      <c r="C109" s="83"/>
      <c r="D109" s="83"/>
      <c r="E109" s="83"/>
      <c r="F109" s="83"/>
      <c r="G109" s="83"/>
    </row>
    <row r="110" spans="1:7" ht="15.75">
      <c r="A110" s="83"/>
      <c r="B110" s="83"/>
      <c r="C110" s="83"/>
      <c r="D110" s="83"/>
      <c r="E110" s="83"/>
      <c r="F110" s="83"/>
      <c r="G110" s="83"/>
    </row>
    <row r="111" spans="1:7" ht="15.75">
      <c r="A111" s="83"/>
      <c r="B111" s="83"/>
      <c r="C111" s="83"/>
      <c r="D111" s="83"/>
      <c r="E111" s="83"/>
      <c r="F111" s="83"/>
      <c r="G111" s="83"/>
    </row>
    <row r="112" spans="1:7" ht="15.75">
      <c r="A112" s="83"/>
      <c r="B112" s="83"/>
      <c r="C112" s="83"/>
      <c r="D112" s="83"/>
      <c r="E112" s="83"/>
      <c r="F112" s="83"/>
      <c r="G112" s="83"/>
    </row>
    <row r="113" spans="1:7" ht="15.75">
      <c r="A113" s="83"/>
      <c r="B113" s="83"/>
      <c r="C113" s="83"/>
      <c r="D113" s="83"/>
      <c r="E113" s="83"/>
      <c r="F113" s="83"/>
      <c r="G113" s="83"/>
    </row>
    <row r="114" spans="1:7" ht="15.75">
      <c r="A114" s="83"/>
      <c r="B114" s="83"/>
      <c r="C114" s="83"/>
      <c r="D114" s="83"/>
      <c r="E114" s="83"/>
      <c r="F114" s="83"/>
      <c r="G114" s="83"/>
    </row>
    <row r="115" spans="1:7" ht="15.75">
      <c r="A115" s="83"/>
      <c r="B115" s="83"/>
      <c r="C115" s="83"/>
      <c r="D115" s="83"/>
      <c r="E115" s="83"/>
      <c r="F115" s="83"/>
      <c r="G115" s="83"/>
    </row>
    <row r="116" spans="1:7" ht="15.75">
      <c r="A116" s="83"/>
      <c r="B116" s="83"/>
      <c r="C116" s="83"/>
      <c r="D116" s="83"/>
      <c r="E116" s="83"/>
      <c r="F116" s="83"/>
      <c r="G116" s="83"/>
    </row>
    <row r="117" spans="1:7" ht="15.75">
      <c r="A117" s="83"/>
      <c r="B117" s="83"/>
      <c r="C117" s="83"/>
      <c r="D117" s="83"/>
      <c r="E117" s="83"/>
      <c r="F117" s="83"/>
      <c r="G117" s="83"/>
    </row>
    <row r="118" spans="1:7" ht="15.75">
      <c r="A118" s="83"/>
      <c r="B118" s="83"/>
      <c r="C118" s="83"/>
      <c r="D118" s="83"/>
      <c r="E118" s="83"/>
      <c r="F118" s="83"/>
      <c r="G118" s="83"/>
    </row>
    <row r="119" spans="1:7" ht="15.75">
      <c r="A119" s="83"/>
      <c r="B119" s="83"/>
      <c r="C119" s="83"/>
      <c r="D119" s="83"/>
      <c r="E119" s="83"/>
      <c r="F119" s="83"/>
      <c r="G119" s="83"/>
    </row>
    <row r="120" spans="1:7" ht="15.75">
      <c r="A120" s="83"/>
      <c r="B120" s="83"/>
      <c r="C120" s="83"/>
      <c r="D120" s="83"/>
      <c r="E120" s="83"/>
      <c r="F120" s="83"/>
      <c r="G120" s="83"/>
    </row>
    <row r="121" spans="1:7" ht="15.75">
      <c r="A121" s="83"/>
      <c r="B121" s="83"/>
      <c r="C121" s="83"/>
      <c r="D121" s="83"/>
      <c r="E121" s="83"/>
      <c r="F121" s="83"/>
      <c r="G121" s="83"/>
    </row>
    <row r="122" spans="1:7" ht="15.75">
      <c r="A122" s="83"/>
      <c r="B122" s="83"/>
      <c r="C122" s="83"/>
      <c r="D122" s="83"/>
      <c r="E122" s="83"/>
      <c r="F122" s="83"/>
      <c r="G122" s="83"/>
    </row>
    <row r="123" spans="1:7" ht="15.75">
      <c r="A123" s="83"/>
      <c r="B123" s="83"/>
      <c r="C123" s="83"/>
      <c r="D123" s="83"/>
      <c r="E123" s="83"/>
      <c r="F123" s="83"/>
      <c r="G123" s="83"/>
    </row>
    <row r="124" spans="1:7" ht="15.75">
      <c r="A124" s="83"/>
      <c r="B124" s="83"/>
      <c r="C124" s="83"/>
      <c r="D124" s="83"/>
      <c r="E124" s="83"/>
      <c r="F124" s="83"/>
      <c r="G124" s="83"/>
    </row>
    <row r="125" spans="1:7" ht="15.75">
      <c r="A125" s="83"/>
      <c r="B125" s="83"/>
      <c r="C125" s="83"/>
      <c r="D125" s="83"/>
      <c r="E125" s="83"/>
      <c r="F125" s="83"/>
      <c r="G125" s="83"/>
    </row>
    <row r="126" spans="1:7" ht="15.75">
      <c r="A126" s="83"/>
      <c r="B126" s="83"/>
      <c r="C126" s="83"/>
      <c r="D126" s="83"/>
      <c r="E126" s="83"/>
      <c r="F126" s="83"/>
      <c r="G126" s="83"/>
    </row>
    <row r="127" spans="1:7" ht="15.75">
      <c r="A127" s="83"/>
      <c r="B127" s="83"/>
      <c r="C127" s="83"/>
      <c r="D127" s="83"/>
      <c r="E127" s="83"/>
      <c r="F127" s="83"/>
      <c r="G127" s="83"/>
    </row>
    <row r="128" spans="1:7" ht="15.75">
      <c r="A128" s="83"/>
      <c r="B128" s="83"/>
      <c r="C128" s="83"/>
      <c r="D128" s="83"/>
      <c r="E128" s="83"/>
      <c r="F128" s="83"/>
      <c r="G128" s="83"/>
    </row>
    <row r="129" spans="1:7" ht="15.75">
      <c r="A129" s="83"/>
      <c r="B129" s="83"/>
      <c r="C129" s="83"/>
      <c r="D129" s="83"/>
      <c r="E129" s="83"/>
      <c r="F129" s="83"/>
      <c r="G129" s="83"/>
    </row>
    <row r="130" spans="1:7" ht="15.75">
      <c r="A130" s="83"/>
      <c r="B130" s="83"/>
      <c r="C130" s="83"/>
      <c r="D130" s="83"/>
      <c r="E130" s="83"/>
      <c r="F130" s="83"/>
      <c r="G130" s="83"/>
    </row>
    <row r="131" spans="1:7" ht="15.75">
      <c r="A131" s="83"/>
      <c r="B131" s="83"/>
      <c r="C131" s="83"/>
      <c r="D131" s="83"/>
      <c r="E131" s="83"/>
      <c r="F131" s="83"/>
      <c r="G131" s="83"/>
    </row>
    <row r="132" spans="1:7" ht="15.75">
      <c r="A132" s="83"/>
      <c r="B132" s="83"/>
      <c r="C132" s="83"/>
      <c r="D132" s="83"/>
      <c r="E132" s="83"/>
      <c r="F132" s="83"/>
      <c r="G132" s="83"/>
    </row>
    <row r="133" spans="1:7" ht="15.75">
      <c r="A133" s="83"/>
      <c r="B133" s="83"/>
      <c r="C133" s="83"/>
      <c r="D133" s="83"/>
      <c r="E133" s="83"/>
      <c r="F133" s="83"/>
      <c r="G133" s="83"/>
    </row>
    <row r="134" spans="1:7" ht="15.75">
      <c r="A134" s="83"/>
      <c r="B134" s="83"/>
      <c r="C134" s="83"/>
      <c r="D134" s="83"/>
      <c r="E134" s="83"/>
      <c r="F134" s="83"/>
      <c r="G134" s="83"/>
    </row>
    <row r="135" spans="1:7" ht="15.75">
      <c r="A135" s="83"/>
      <c r="B135" s="83"/>
      <c r="C135" s="83"/>
      <c r="D135" s="83"/>
      <c r="E135" s="83"/>
      <c r="F135" s="83"/>
      <c r="G135" s="83"/>
    </row>
    <row r="136" spans="1:7" ht="15.75">
      <c r="A136" s="83"/>
      <c r="B136" s="83"/>
      <c r="C136" s="83"/>
      <c r="D136" s="83"/>
      <c r="E136" s="83"/>
      <c r="F136" s="83"/>
      <c r="G136" s="83"/>
    </row>
    <row r="137" spans="1:7" ht="15.75">
      <c r="A137" s="83"/>
      <c r="B137" s="83"/>
      <c r="C137" s="83"/>
      <c r="D137" s="83"/>
      <c r="E137" s="83"/>
      <c r="F137" s="83"/>
      <c r="G137" s="83"/>
    </row>
    <row r="138" spans="1:7" ht="15.75">
      <c r="A138" s="83"/>
      <c r="B138" s="83"/>
      <c r="C138" s="83"/>
      <c r="D138" s="83"/>
      <c r="E138" s="83"/>
      <c r="F138" s="83"/>
      <c r="G138" s="83"/>
    </row>
    <row r="139" spans="1:7" ht="15.75">
      <c r="A139" s="83"/>
      <c r="B139" s="83"/>
      <c r="C139" s="83"/>
      <c r="D139" s="83"/>
      <c r="E139" s="83"/>
      <c r="F139" s="83"/>
      <c r="G139" s="83"/>
    </row>
    <row r="140" spans="1:7" ht="15.75">
      <c r="A140" s="83"/>
      <c r="B140" s="83"/>
      <c r="C140" s="83"/>
      <c r="D140" s="83"/>
      <c r="E140" s="83"/>
      <c r="F140" s="83"/>
      <c r="G140" s="83"/>
    </row>
    <row r="141" spans="1:7" ht="15.75">
      <c r="A141" s="83"/>
      <c r="B141" s="83"/>
      <c r="C141" s="83"/>
      <c r="D141" s="83"/>
      <c r="E141" s="83"/>
      <c r="F141" s="83"/>
      <c r="G141" s="83"/>
    </row>
    <row r="142" spans="1:7" ht="15.75">
      <c r="A142" s="83"/>
      <c r="B142" s="83"/>
      <c r="C142" s="83"/>
      <c r="D142" s="83"/>
      <c r="E142" s="83"/>
      <c r="F142" s="83"/>
      <c r="G142" s="83"/>
    </row>
    <row r="143" spans="1:7" ht="15.75">
      <c r="A143" s="83"/>
      <c r="B143" s="83"/>
      <c r="C143" s="83"/>
      <c r="D143" s="83"/>
      <c r="E143" s="83"/>
      <c r="F143" s="83"/>
      <c r="G143" s="83"/>
    </row>
    <row r="144" spans="1:7" ht="15.75">
      <c r="A144" s="83"/>
      <c r="B144" s="83"/>
      <c r="C144" s="83"/>
      <c r="D144" s="83"/>
      <c r="E144" s="83"/>
      <c r="F144" s="83"/>
      <c r="G144" s="83"/>
    </row>
    <row r="145" spans="1:7" ht="15.75">
      <c r="A145" s="83"/>
      <c r="B145" s="83"/>
      <c r="C145" s="83"/>
      <c r="D145" s="83"/>
      <c r="E145" s="83"/>
      <c r="F145" s="83"/>
      <c r="G145" s="83"/>
    </row>
    <row r="146" spans="1:7" ht="15.75">
      <c r="A146" s="83"/>
      <c r="B146" s="83"/>
      <c r="C146" s="83"/>
      <c r="D146" s="83"/>
      <c r="E146" s="83"/>
      <c r="F146" s="83"/>
      <c r="G146" s="83"/>
    </row>
    <row r="147" spans="1:7" ht="15.75">
      <c r="A147" s="83"/>
      <c r="B147" s="83"/>
      <c r="C147" s="83"/>
      <c r="D147" s="83"/>
      <c r="E147" s="83"/>
      <c r="F147" s="83"/>
      <c r="G147" s="83"/>
    </row>
    <row r="148" spans="1:7" ht="15.75">
      <c r="A148" s="83"/>
      <c r="B148" s="83"/>
      <c r="C148" s="83"/>
      <c r="D148" s="83"/>
      <c r="E148" s="83"/>
      <c r="F148" s="83"/>
      <c r="G148" s="83"/>
    </row>
    <row r="149" spans="1:7" ht="15.75">
      <c r="A149" s="83"/>
      <c r="B149" s="83"/>
      <c r="C149" s="83"/>
      <c r="D149" s="83"/>
      <c r="E149" s="83"/>
      <c r="F149" s="83"/>
      <c r="G149" s="83"/>
    </row>
    <row r="150" spans="1:7" ht="15.75">
      <c r="A150" s="83"/>
      <c r="B150" s="83"/>
      <c r="C150" s="83"/>
      <c r="D150" s="83"/>
      <c r="E150" s="83"/>
      <c r="F150" s="83"/>
      <c r="G150" s="83"/>
    </row>
    <row r="151" spans="1:7" ht="15.75">
      <c r="A151" s="83"/>
      <c r="B151" s="83"/>
      <c r="C151" s="83"/>
      <c r="D151" s="83"/>
      <c r="E151" s="83"/>
      <c r="F151" s="83"/>
      <c r="G151" s="83"/>
    </row>
    <row r="152" spans="1:7" ht="15.75">
      <c r="A152" s="83"/>
      <c r="B152" s="83"/>
      <c r="C152" s="83"/>
      <c r="D152" s="83"/>
      <c r="E152" s="83"/>
      <c r="F152" s="83"/>
      <c r="G152" s="83"/>
    </row>
    <row r="153" spans="1:7" ht="15.75">
      <c r="A153" s="83"/>
      <c r="B153" s="83"/>
      <c r="C153" s="83"/>
      <c r="D153" s="83"/>
      <c r="E153" s="83"/>
      <c r="F153" s="83"/>
      <c r="G153" s="83"/>
    </row>
    <row r="154" spans="1:7" ht="15.75">
      <c r="A154" s="83"/>
      <c r="B154" s="83"/>
      <c r="C154" s="83"/>
      <c r="D154" s="83"/>
      <c r="E154" s="83"/>
      <c r="F154" s="83"/>
      <c r="G154" s="83"/>
    </row>
    <row r="155" spans="1:7" ht="15.75">
      <c r="A155" s="83"/>
      <c r="B155" s="83"/>
      <c r="C155" s="83"/>
      <c r="D155" s="83"/>
      <c r="E155" s="83"/>
      <c r="F155" s="83"/>
      <c r="G155" s="83"/>
    </row>
    <row r="156" spans="1:7" ht="15.75">
      <c r="A156" s="83"/>
      <c r="B156" s="83"/>
      <c r="C156" s="83"/>
      <c r="D156" s="83"/>
      <c r="E156" s="83"/>
      <c r="F156" s="83"/>
      <c r="G156" s="83"/>
    </row>
    <row r="157" spans="1:7" ht="15.75">
      <c r="A157" s="83"/>
      <c r="B157" s="83"/>
      <c r="C157" s="83"/>
      <c r="D157" s="83"/>
      <c r="E157" s="83"/>
      <c r="F157" s="83"/>
      <c r="G157" s="83"/>
    </row>
    <row r="158" spans="1:7" ht="15.75">
      <c r="A158" s="83"/>
      <c r="B158" s="83"/>
      <c r="C158" s="83"/>
      <c r="D158" s="83"/>
      <c r="E158" s="83"/>
      <c r="F158" s="83"/>
      <c r="G158" s="83"/>
    </row>
    <row r="159" spans="1:7" ht="15.75">
      <c r="A159" s="83"/>
      <c r="B159" s="83"/>
      <c r="C159" s="83"/>
      <c r="D159" s="83"/>
      <c r="E159" s="83"/>
      <c r="F159" s="83"/>
      <c r="G159" s="83"/>
    </row>
    <row r="160" spans="1:7" ht="15.75">
      <c r="A160" s="83"/>
      <c r="B160" s="83"/>
      <c r="C160" s="83"/>
      <c r="D160" s="83"/>
      <c r="E160" s="83"/>
      <c r="F160" s="83"/>
      <c r="G160" s="83"/>
    </row>
    <row r="161" spans="1:7" ht="15.75">
      <c r="A161" s="83"/>
      <c r="B161" s="83"/>
      <c r="C161" s="83"/>
      <c r="D161" s="83"/>
      <c r="E161" s="83"/>
      <c r="F161" s="83"/>
      <c r="G161" s="83"/>
    </row>
    <row r="162" spans="1:7" ht="15.75">
      <c r="A162" s="83"/>
      <c r="B162" s="83"/>
      <c r="C162" s="83"/>
      <c r="D162" s="83"/>
      <c r="E162" s="83"/>
      <c r="F162" s="83"/>
      <c r="G162" s="83"/>
    </row>
    <row r="163" spans="1:7" ht="15.75">
      <c r="A163" s="83"/>
      <c r="B163" s="83"/>
      <c r="C163" s="83"/>
      <c r="D163" s="83"/>
      <c r="E163" s="83"/>
      <c r="F163" s="83"/>
      <c r="G163" s="83"/>
    </row>
    <row r="164" spans="1:7" ht="15.75">
      <c r="A164" s="83"/>
      <c r="B164" s="83"/>
      <c r="C164" s="83"/>
      <c r="D164" s="83"/>
      <c r="E164" s="83"/>
      <c r="F164" s="83"/>
      <c r="G164" s="83"/>
    </row>
    <row r="165" spans="1:7" ht="15.75">
      <c r="A165" s="83"/>
      <c r="B165" s="83"/>
      <c r="C165" s="83"/>
      <c r="D165" s="83"/>
      <c r="E165" s="83"/>
      <c r="F165" s="83"/>
      <c r="G165" s="83"/>
    </row>
    <row r="166" spans="1:7" ht="15.75">
      <c r="A166" s="83"/>
      <c r="B166" s="83"/>
      <c r="C166" s="83"/>
      <c r="D166" s="83"/>
      <c r="E166" s="83"/>
      <c r="F166" s="83"/>
      <c r="G166" s="83"/>
    </row>
    <row r="167" spans="1:7" ht="15.75">
      <c r="A167" s="83"/>
      <c r="B167" s="83"/>
      <c r="C167" s="83"/>
      <c r="D167" s="83"/>
      <c r="E167" s="83"/>
      <c r="F167" s="83"/>
      <c r="G167" s="83"/>
    </row>
    <row r="168" spans="1:7" ht="15.75">
      <c r="A168" s="83"/>
      <c r="B168" s="83"/>
      <c r="C168" s="83"/>
      <c r="D168" s="83"/>
      <c r="E168" s="83"/>
      <c r="F168" s="83"/>
      <c r="G168" s="83"/>
    </row>
    <row r="169" spans="1:7" ht="15.75">
      <c r="A169" s="83"/>
      <c r="B169" s="83"/>
      <c r="C169" s="83"/>
      <c r="D169" s="83"/>
      <c r="E169" s="83"/>
      <c r="F169" s="83"/>
      <c r="G169" s="83"/>
    </row>
    <row r="170" spans="1:7" ht="15.75">
      <c r="A170" s="83"/>
      <c r="B170" s="83"/>
      <c r="C170" s="83"/>
      <c r="D170" s="83"/>
      <c r="E170" s="83"/>
      <c r="F170" s="83"/>
      <c r="G170" s="83"/>
    </row>
    <row r="171" spans="1:7" ht="15.75">
      <c r="A171" s="83"/>
      <c r="B171" s="83"/>
      <c r="C171" s="83"/>
      <c r="D171" s="83"/>
      <c r="E171" s="83"/>
      <c r="F171" s="83"/>
      <c r="G171" s="83"/>
    </row>
    <row r="172" spans="1:7" ht="15.75">
      <c r="A172" s="83"/>
      <c r="B172" s="83"/>
      <c r="C172" s="83"/>
      <c r="D172" s="83"/>
      <c r="E172" s="83"/>
      <c r="F172" s="83"/>
      <c r="G172" s="83"/>
    </row>
    <row r="173" spans="1:7" ht="15.75">
      <c r="A173" s="83"/>
      <c r="B173" s="83"/>
      <c r="C173" s="83"/>
      <c r="D173" s="83"/>
      <c r="E173" s="83"/>
      <c r="F173" s="83"/>
      <c r="G173" s="83"/>
    </row>
    <row r="174" spans="1:7" ht="15.75">
      <c r="A174" s="83"/>
      <c r="B174" s="83"/>
      <c r="C174" s="83"/>
      <c r="D174" s="83"/>
      <c r="E174" s="83"/>
      <c r="F174" s="83"/>
      <c r="G174" s="83"/>
    </row>
    <row r="175" spans="1:7" ht="15.75">
      <c r="A175" s="83"/>
      <c r="B175" s="83"/>
      <c r="C175" s="83"/>
      <c r="D175" s="83"/>
      <c r="E175" s="83"/>
      <c r="F175" s="83"/>
      <c r="G175" s="83"/>
    </row>
    <row r="176" spans="1:7" ht="15.75">
      <c r="A176" s="83"/>
      <c r="B176" s="83"/>
      <c r="C176" s="83"/>
      <c r="D176" s="83"/>
      <c r="E176" s="83"/>
      <c r="F176" s="83"/>
      <c r="G176" s="83"/>
    </row>
    <row r="177" spans="1:7" ht="15.75">
      <c r="A177" s="83"/>
      <c r="B177" s="83"/>
      <c r="C177" s="83"/>
      <c r="D177" s="83"/>
      <c r="E177" s="83"/>
      <c r="F177" s="83"/>
      <c r="G177" s="83"/>
    </row>
    <row r="178" spans="1:7" ht="15.75">
      <c r="A178" s="83"/>
      <c r="B178" s="83"/>
      <c r="C178" s="83"/>
      <c r="D178" s="83"/>
      <c r="E178" s="83"/>
      <c r="F178" s="83"/>
      <c r="G178" s="83"/>
    </row>
    <row r="179" spans="1:7" ht="15.75">
      <c r="A179" s="83"/>
      <c r="B179" s="83"/>
      <c r="C179" s="83"/>
      <c r="D179" s="83"/>
      <c r="E179" s="83"/>
      <c r="F179" s="83"/>
      <c r="G179" s="83"/>
    </row>
    <row r="180" spans="1:7" ht="15.75">
      <c r="A180" s="83"/>
      <c r="B180" s="83"/>
      <c r="C180" s="83"/>
      <c r="D180" s="83"/>
      <c r="E180" s="83"/>
      <c r="F180" s="83"/>
      <c r="G180" s="83"/>
    </row>
    <row r="181" spans="1:7" ht="15.75">
      <c r="A181" s="83"/>
      <c r="B181" s="83"/>
      <c r="C181" s="83"/>
      <c r="D181" s="83"/>
      <c r="E181" s="83"/>
      <c r="F181" s="83"/>
      <c r="G181" s="83"/>
    </row>
    <row r="182" spans="1:7" ht="15.75">
      <c r="A182" s="83"/>
      <c r="B182" s="83"/>
      <c r="C182" s="83"/>
      <c r="D182" s="83"/>
      <c r="E182" s="83"/>
      <c r="F182" s="83"/>
      <c r="G182" s="83"/>
    </row>
    <row r="183" spans="1:7" ht="15.75">
      <c r="A183" s="83"/>
      <c r="B183" s="83"/>
      <c r="C183" s="83"/>
      <c r="D183" s="83"/>
      <c r="E183" s="83"/>
      <c r="F183" s="83"/>
      <c r="G183" s="83"/>
    </row>
    <row r="184" spans="1:7" ht="15.75">
      <c r="A184" s="83"/>
      <c r="B184" s="83"/>
      <c r="C184" s="83"/>
      <c r="D184" s="83"/>
      <c r="E184" s="83"/>
      <c r="F184" s="83"/>
      <c r="G184" s="83"/>
    </row>
    <row r="185" spans="1:7" ht="15.75">
      <c r="A185" s="83"/>
      <c r="B185" s="83"/>
      <c r="C185" s="83"/>
      <c r="D185" s="83"/>
      <c r="E185" s="83"/>
      <c r="F185" s="83"/>
      <c r="G185" s="83"/>
    </row>
    <row r="186" spans="1:7" ht="15.75">
      <c r="A186" s="83"/>
      <c r="B186" s="83"/>
      <c r="C186" s="83"/>
      <c r="D186" s="83"/>
      <c r="E186" s="83"/>
      <c r="F186" s="83"/>
      <c r="G186" s="83"/>
    </row>
    <row r="187" spans="1:7" ht="15.75">
      <c r="A187" s="83"/>
      <c r="B187" s="83"/>
      <c r="C187" s="83"/>
      <c r="D187" s="83"/>
      <c r="E187" s="83"/>
      <c r="F187" s="83"/>
      <c r="G187" s="83"/>
    </row>
    <row r="188" spans="1:7" ht="15.75">
      <c r="A188" s="83"/>
      <c r="B188" s="83"/>
      <c r="C188" s="83"/>
      <c r="D188" s="83"/>
      <c r="E188" s="83"/>
      <c r="F188" s="83"/>
      <c r="G188" s="83"/>
    </row>
    <row r="189" spans="1:7" ht="15.75">
      <c r="A189" s="83"/>
      <c r="B189" s="83"/>
      <c r="C189" s="83"/>
      <c r="D189" s="83"/>
      <c r="E189" s="83"/>
      <c r="F189" s="83"/>
      <c r="G189" s="83"/>
    </row>
    <row r="190" spans="1:7" ht="15.75">
      <c r="A190" s="83"/>
      <c r="B190" s="83"/>
      <c r="C190" s="83"/>
      <c r="D190" s="83"/>
      <c r="E190" s="83"/>
      <c r="F190" s="83"/>
      <c r="G190" s="83"/>
    </row>
    <row r="191" spans="1:7" ht="15.75">
      <c r="A191" s="83"/>
      <c r="B191" s="83"/>
      <c r="C191" s="83"/>
      <c r="D191" s="83"/>
      <c r="E191" s="83"/>
      <c r="F191" s="83"/>
      <c r="G191" s="83"/>
    </row>
    <row r="192" spans="1:7" ht="15.75">
      <c r="A192" s="83"/>
      <c r="B192" s="83"/>
      <c r="C192" s="83"/>
      <c r="D192" s="83"/>
      <c r="E192" s="83"/>
      <c r="F192" s="83"/>
      <c r="G192" s="83"/>
    </row>
    <row r="193" spans="1:7" ht="15.75">
      <c r="A193" s="83"/>
      <c r="B193" s="83"/>
      <c r="C193" s="83"/>
      <c r="D193" s="83"/>
      <c r="E193" s="83"/>
      <c r="F193" s="83"/>
      <c r="G193" s="83"/>
    </row>
    <row r="194" spans="1:7" ht="15.75">
      <c r="A194" s="83"/>
      <c r="B194" s="83"/>
      <c r="C194" s="83"/>
      <c r="D194" s="83"/>
      <c r="E194" s="83"/>
      <c r="F194" s="83"/>
      <c r="G194" s="83"/>
    </row>
    <row r="195" spans="1:7" ht="15.75">
      <c r="A195" s="83"/>
      <c r="B195" s="83"/>
      <c r="C195" s="83"/>
      <c r="D195" s="83"/>
      <c r="E195" s="83"/>
      <c r="F195" s="83"/>
      <c r="G195" s="83"/>
    </row>
    <row r="196" spans="1:7" ht="15.75">
      <c r="A196" s="83"/>
      <c r="B196" s="83"/>
      <c r="C196" s="83"/>
      <c r="D196" s="83"/>
      <c r="E196" s="83"/>
      <c r="F196" s="83"/>
      <c r="G196" s="83"/>
    </row>
    <row r="197" spans="1:7" ht="15.75">
      <c r="A197" s="83"/>
      <c r="B197" s="83"/>
      <c r="C197" s="83"/>
      <c r="D197" s="83"/>
      <c r="E197" s="83"/>
      <c r="F197" s="83"/>
      <c r="G197" s="83"/>
    </row>
    <row r="198" spans="1:7" ht="15.75">
      <c r="A198" s="83"/>
      <c r="B198" s="83"/>
      <c r="C198" s="83"/>
      <c r="D198" s="83"/>
      <c r="E198" s="83"/>
      <c r="F198" s="83"/>
      <c r="G198" s="83"/>
    </row>
    <row r="199" spans="1:7" ht="15.75">
      <c r="A199" s="83"/>
      <c r="B199" s="83"/>
      <c r="C199" s="83"/>
      <c r="D199" s="83"/>
      <c r="E199" s="83"/>
      <c r="F199" s="83"/>
      <c r="G199" s="83"/>
    </row>
    <row r="200" spans="1:7" ht="15.75">
      <c r="A200" s="83"/>
      <c r="B200" s="83"/>
      <c r="C200" s="83"/>
      <c r="D200" s="83"/>
      <c r="E200" s="83"/>
      <c r="F200" s="83"/>
      <c r="G200" s="83"/>
    </row>
    <row r="201" spans="1:7" ht="15.75">
      <c r="A201" s="83"/>
      <c r="B201" s="83"/>
      <c r="C201" s="83"/>
      <c r="D201" s="83"/>
      <c r="E201" s="83"/>
      <c r="F201" s="83"/>
      <c r="G201" s="83"/>
    </row>
    <row r="202" spans="1:7" ht="15.75">
      <c r="A202" s="83"/>
      <c r="B202" s="83"/>
      <c r="C202" s="83"/>
      <c r="D202" s="83"/>
      <c r="E202" s="83"/>
      <c r="F202" s="83"/>
      <c r="G202" s="83"/>
    </row>
    <row r="203" spans="1:7" ht="15.75">
      <c r="A203" s="83"/>
      <c r="B203" s="83"/>
      <c r="C203" s="83"/>
      <c r="D203" s="83"/>
      <c r="E203" s="83"/>
      <c r="F203" s="83"/>
      <c r="G203" s="83"/>
    </row>
    <row r="204" spans="1:7" ht="15.75">
      <c r="A204" s="83"/>
      <c r="B204" s="83"/>
      <c r="C204" s="83"/>
      <c r="D204" s="83"/>
      <c r="E204" s="83"/>
      <c r="F204" s="83"/>
      <c r="G204" s="83"/>
    </row>
    <row r="205" spans="1:7" ht="15.75">
      <c r="A205" s="83"/>
      <c r="B205" s="83"/>
      <c r="C205" s="83"/>
      <c r="D205" s="83"/>
      <c r="E205" s="83"/>
      <c r="F205" s="83"/>
      <c r="G205" s="83"/>
    </row>
    <row r="206" spans="1:7" ht="15.75">
      <c r="A206" s="83"/>
      <c r="B206" s="83"/>
      <c r="C206" s="83"/>
      <c r="D206" s="83"/>
      <c r="E206" s="83"/>
      <c r="F206" s="83"/>
      <c r="G206" s="83"/>
    </row>
    <row r="207" spans="1:7" ht="15.75">
      <c r="A207" s="83"/>
      <c r="B207" s="83"/>
      <c r="C207" s="83"/>
      <c r="D207" s="83"/>
      <c r="E207" s="83"/>
      <c r="F207" s="83"/>
      <c r="G207" s="83"/>
    </row>
    <row r="208" spans="1:7" ht="15.75">
      <c r="A208" s="83"/>
      <c r="B208" s="83"/>
      <c r="C208" s="83"/>
      <c r="D208" s="83"/>
      <c r="E208" s="83"/>
      <c r="F208" s="83"/>
      <c r="G208" s="83"/>
    </row>
    <row r="209" spans="1:7" ht="15.75">
      <c r="A209" s="83"/>
      <c r="B209" s="83"/>
      <c r="C209" s="83"/>
      <c r="D209" s="83"/>
      <c r="E209" s="83"/>
      <c r="F209" s="83"/>
      <c r="G209" s="83"/>
    </row>
    <row r="210" spans="1:7" ht="15.75">
      <c r="A210" s="83"/>
      <c r="B210" s="83"/>
      <c r="C210" s="83"/>
      <c r="D210" s="83"/>
      <c r="E210" s="83"/>
      <c r="F210" s="83"/>
      <c r="G210" s="83"/>
    </row>
    <row r="211" spans="1:7" ht="15.75">
      <c r="A211" s="83"/>
      <c r="B211" s="83"/>
      <c r="C211" s="83"/>
      <c r="D211" s="83"/>
      <c r="E211" s="83"/>
      <c r="F211" s="83"/>
      <c r="G211" s="83"/>
    </row>
    <row r="212" spans="1:7" ht="15.75">
      <c r="A212" s="83"/>
      <c r="B212" s="83"/>
      <c r="C212" s="83"/>
      <c r="D212" s="83"/>
      <c r="E212" s="83"/>
      <c r="F212" s="83"/>
      <c r="G212" s="83"/>
    </row>
    <row r="213" spans="1:7" ht="15.75">
      <c r="A213" s="83"/>
      <c r="B213" s="83"/>
      <c r="C213" s="83"/>
      <c r="D213" s="83"/>
      <c r="E213" s="83"/>
      <c r="F213" s="83"/>
      <c r="G213" s="83"/>
    </row>
    <row r="214" spans="1:7" ht="15.75">
      <c r="A214" s="83"/>
      <c r="B214" s="83"/>
      <c r="C214" s="83"/>
      <c r="D214" s="83"/>
      <c r="E214" s="83"/>
      <c r="F214" s="83"/>
      <c r="G214" s="83"/>
    </row>
    <row r="215" spans="1:7" ht="15.75">
      <c r="A215" s="83"/>
      <c r="B215" s="83"/>
      <c r="C215" s="83"/>
      <c r="D215" s="83"/>
      <c r="E215" s="83"/>
      <c r="F215" s="83"/>
      <c r="G215" s="83"/>
    </row>
    <row r="216" spans="1:7" ht="15.75">
      <c r="A216" s="83"/>
      <c r="B216" s="83"/>
      <c r="C216" s="83"/>
      <c r="D216" s="83"/>
      <c r="E216" s="83"/>
      <c r="F216" s="83"/>
      <c r="G216" s="83"/>
    </row>
    <row r="217" spans="1:7" ht="15.75">
      <c r="A217" s="83"/>
      <c r="B217" s="83"/>
      <c r="C217" s="83"/>
      <c r="D217" s="83"/>
      <c r="E217" s="83"/>
      <c r="F217" s="83"/>
      <c r="G217" s="83"/>
    </row>
    <row r="218" spans="1:7" ht="15.75">
      <c r="A218" s="83"/>
      <c r="B218" s="83"/>
      <c r="C218" s="83"/>
      <c r="D218" s="83"/>
      <c r="E218" s="83"/>
      <c r="F218" s="83"/>
      <c r="G218" s="83"/>
    </row>
    <row r="219" spans="1:7" ht="15.75">
      <c r="A219" s="83"/>
      <c r="B219" s="83"/>
      <c r="C219" s="83"/>
      <c r="D219" s="83"/>
      <c r="E219" s="83"/>
      <c r="F219" s="83"/>
      <c r="G219" s="83"/>
    </row>
    <row r="220" spans="1:7" ht="15.75">
      <c r="A220" s="83"/>
      <c r="B220" s="83"/>
      <c r="C220" s="83"/>
      <c r="D220" s="83"/>
      <c r="E220" s="83"/>
      <c r="F220" s="83"/>
      <c r="G220" s="83"/>
    </row>
    <row r="221" spans="1:7" ht="15.75">
      <c r="A221" s="83"/>
      <c r="B221" s="83"/>
      <c r="C221" s="83"/>
      <c r="D221" s="83"/>
      <c r="E221" s="83"/>
      <c r="F221" s="83"/>
      <c r="G221" s="83"/>
    </row>
    <row r="222" spans="1:7" ht="15.75">
      <c r="A222" s="83"/>
      <c r="B222" s="83"/>
      <c r="C222" s="83"/>
      <c r="D222" s="83"/>
      <c r="E222" s="83"/>
      <c r="F222" s="83"/>
      <c r="G222" s="83"/>
    </row>
    <row r="223" spans="1:7" ht="15.75">
      <c r="A223" s="83"/>
      <c r="B223" s="83"/>
      <c r="C223" s="83"/>
      <c r="D223" s="83"/>
      <c r="E223" s="83"/>
      <c r="F223" s="83"/>
      <c r="G223" s="83"/>
    </row>
    <row r="224" spans="1:7" ht="15.75">
      <c r="A224" s="83"/>
      <c r="B224" s="83"/>
      <c r="C224" s="83"/>
      <c r="D224" s="83"/>
      <c r="E224" s="83"/>
      <c r="F224" s="83"/>
      <c r="G224" s="83"/>
    </row>
    <row r="225" spans="1:7" ht="15.75">
      <c r="A225" s="83"/>
      <c r="B225" s="83"/>
      <c r="C225" s="83"/>
      <c r="D225" s="83"/>
      <c r="E225" s="83"/>
      <c r="F225" s="83"/>
      <c r="G225" s="83"/>
    </row>
    <row r="226" spans="1:7" ht="15.75">
      <c r="A226" s="83"/>
      <c r="B226" s="83"/>
      <c r="C226" s="83"/>
      <c r="D226" s="83"/>
      <c r="E226" s="83"/>
      <c r="F226" s="83"/>
      <c r="G226" s="83"/>
    </row>
    <row r="227" spans="1:7" ht="15.75">
      <c r="A227" s="83"/>
      <c r="B227" s="83"/>
      <c r="C227" s="83"/>
      <c r="D227" s="83"/>
      <c r="E227" s="83"/>
      <c r="F227" s="83"/>
      <c r="G227" s="83"/>
    </row>
    <row r="228" spans="1:7" ht="15.75">
      <c r="A228" s="83"/>
      <c r="B228" s="83"/>
      <c r="C228" s="83"/>
      <c r="D228" s="83"/>
      <c r="E228" s="83"/>
      <c r="F228" s="83"/>
      <c r="G228" s="83"/>
    </row>
    <row r="229" spans="1:7" ht="15.75">
      <c r="A229" s="83"/>
      <c r="B229" s="83"/>
      <c r="C229" s="83"/>
      <c r="D229" s="83"/>
      <c r="E229" s="83"/>
      <c r="F229" s="83"/>
      <c r="G229" s="83"/>
    </row>
    <row r="230" spans="1:7" ht="15.75">
      <c r="A230" s="83"/>
      <c r="B230" s="83"/>
      <c r="C230" s="83"/>
      <c r="D230" s="83"/>
      <c r="E230" s="83"/>
      <c r="F230" s="83"/>
      <c r="G230" s="83"/>
    </row>
    <row r="231" spans="1:7" ht="15.75">
      <c r="A231" s="83"/>
      <c r="B231" s="83"/>
      <c r="C231" s="83"/>
      <c r="D231" s="83"/>
      <c r="E231" s="83"/>
      <c r="F231" s="83"/>
      <c r="G231" s="83"/>
    </row>
    <row r="232" spans="1:7" ht="15.75">
      <c r="A232" s="83"/>
      <c r="B232" s="83"/>
      <c r="C232" s="83"/>
      <c r="D232" s="83"/>
      <c r="E232" s="83"/>
      <c r="F232" s="83"/>
      <c r="G232" s="83"/>
    </row>
    <row r="233" spans="1:7" ht="15.75">
      <c r="A233" s="83"/>
      <c r="B233" s="83"/>
      <c r="C233" s="83"/>
      <c r="D233" s="83"/>
      <c r="E233" s="83"/>
      <c r="F233" s="83"/>
      <c r="G233" s="83"/>
    </row>
    <row r="234" spans="1:7" ht="15.75">
      <c r="A234" s="83"/>
      <c r="B234" s="83"/>
      <c r="C234" s="83"/>
      <c r="D234" s="83"/>
      <c r="E234" s="83"/>
      <c r="F234" s="83"/>
      <c r="G234" s="83"/>
    </row>
    <row r="235" spans="1:7" ht="15.75">
      <c r="A235" s="83"/>
      <c r="B235" s="83"/>
      <c r="C235" s="83"/>
      <c r="D235" s="83"/>
      <c r="E235" s="83"/>
      <c r="F235" s="83"/>
      <c r="G235" s="83"/>
    </row>
    <row r="236" spans="1:7" ht="15.75">
      <c r="A236" s="83"/>
      <c r="B236" s="83"/>
      <c r="C236" s="83"/>
      <c r="D236" s="83"/>
      <c r="E236" s="83"/>
      <c r="F236" s="83"/>
      <c r="G236" s="83"/>
    </row>
    <row r="237" spans="1:7" ht="15.75">
      <c r="A237" s="83"/>
      <c r="B237" s="83"/>
      <c r="C237" s="83"/>
      <c r="D237" s="83"/>
      <c r="E237" s="83"/>
      <c r="F237" s="83"/>
      <c r="G237" s="83"/>
    </row>
    <row r="238" spans="1:7" ht="15.75">
      <c r="A238" s="83"/>
      <c r="B238" s="83"/>
      <c r="C238" s="83"/>
      <c r="D238" s="83"/>
      <c r="E238" s="83"/>
      <c r="F238" s="83"/>
      <c r="G238" s="83"/>
    </row>
    <row r="239" spans="1:7" ht="15.75">
      <c r="A239" s="83"/>
      <c r="B239" s="83"/>
      <c r="C239" s="83"/>
      <c r="D239" s="83"/>
      <c r="E239" s="83"/>
      <c r="F239" s="83"/>
      <c r="G239" s="83"/>
    </row>
    <row r="240" spans="1:7" ht="15.75">
      <c r="A240" s="83"/>
      <c r="B240" s="83"/>
      <c r="C240" s="83"/>
      <c r="D240" s="83"/>
      <c r="E240" s="83"/>
      <c r="F240" s="83"/>
      <c r="G240" s="83"/>
    </row>
    <row r="241" spans="1:7" ht="15.75">
      <c r="A241" s="83"/>
      <c r="B241" s="83"/>
      <c r="C241" s="83"/>
      <c r="D241" s="83"/>
      <c r="E241" s="83"/>
      <c r="F241" s="83"/>
      <c r="G241" s="83"/>
    </row>
    <row r="242" spans="1:7" ht="15.75">
      <c r="A242" s="83"/>
      <c r="B242" s="83"/>
      <c r="C242" s="83"/>
      <c r="D242" s="83"/>
      <c r="E242" s="83"/>
      <c r="F242" s="83"/>
      <c r="G242" s="83"/>
    </row>
    <row r="243" spans="1:7" ht="15.75">
      <c r="A243" s="83"/>
      <c r="B243" s="83"/>
      <c r="C243" s="83"/>
      <c r="D243" s="83"/>
      <c r="E243" s="83"/>
      <c r="F243" s="83"/>
      <c r="G243" s="83"/>
    </row>
    <row r="244" spans="1:7" ht="15.75">
      <c r="A244" s="83"/>
      <c r="B244" s="83"/>
      <c r="C244" s="83"/>
      <c r="D244" s="83"/>
      <c r="E244" s="83"/>
      <c r="F244" s="83"/>
      <c r="G244" s="83"/>
    </row>
    <row r="245" spans="1:7" ht="15.75">
      <c r="A245" s="83"/>
      <c r="B245" s="83"/>
      <c r="C245" s="83"/>
      <c r="D245" s="83"/>
      <c r="E245" s="83"/>
      <c r="F245" s="83"/>
      <c r="G245" s="83"/>
    </row>
    <row r="246" spans="1:7" ht="15.75">
      <c r="A246" s="83"/>
      <c r="B246" s="83"/>
      <c r="C246" s="83"/>
      <c r="D246" s="83"/>
      <c r="E246" s="83"/>
      <c r="F246" s="83"/>
      <c r="G246" s="83"/>
    </row>
    <row r="247" spans="1:7" ht="15.75">
      <c r="A247" s="83"/>
      <c r="B247" s="83"/>
      <c r="C247" s="83"/>
      <c r="D247" s="83"/>
      <c r="E247" s="83"/>
      <c r="F247" s="83"/>
      <c r="G247" s="83"/>
    </row>
    <row r="248" spans="1:7" ht="15.75">
      <c r="A248" s="83"/>
      <c r="B248" s="83"/>
      <c r="C248" s="83"/>
      <c r="D248" s="83"/>
      <c r="E248" s="83"/>
      <c r="F248" s="83"/>
      <c r="G248" s="83"/>
    </row>
    <row r="249" spans="1:7" ht="15.75">
      <c r="A249" s="83"/>
      <c r="B249" s="83"/>
      <c r="C249" s="83"/>
      <c r="D249" s="83"/>
      <c r="E249" s="83"/>
      <c r="F249" s="83"/>
      <c r="G249" s="83"/>
    </row>
    <row r="250" spans="1:7" ht="15.75">
      <c r="A250" s="83"/>
      <c r="B250" s="83"/>
      <c r="C250" s="83"/>
      <c r="D250" s="83"/>
      <c r="E250" s="83"/>
      <c r="F250" s="83"/>
      <c r="G250" s="83"/>
    </row>
    <row r="251" spans="1:7" ht="15.75">
      <c r="A251" s="83"/>
      <c r="B251" s="83"/>
      <c r="C251" s="83"/>
      <c r="D251" s="83"/>
      <c r="E251" s="83"/>
      <c r="F251" s="83"/>
      <c r="G251" s="83"/>
    </row>
    <row r="252" spans="1:7" ht="15.75">
      <c r="A252" s="83"/>
      <c r="B252" s="83"/>
      <c r="C252" s="83"/>
      <c r="D252" s="83"/>
      <c r="E252" s="83"/>
      <c r="F252" s="83"/>
      <c r="G252" s="83"/>
    </row>
    <row r="253" spans="1:7" ht="15.75">
      <c r="A253" s="83"/>
      <c r="B253" s="83"/>
      <c r="C253" s="83"/>
      <c r="D253" s="83"/>
      <c r="E253" s="83"/>
      <c r="F253" s="83"/>
      <c r="G253" s="83"/>
    </row>
    <row r="254" spans="1:7" ht="15.75">
      <c r="A254" s="83"/>
      <c r="B254" s="83"/>
      <c r="C254" s="83"/>
      <c r="D254" s="83"/>
      <c r="E254" s="83"/>
      <c r="F254" s="83"/>
      <c r="G254" s="83"/>
    </row>
    <row r="255" spans="1:7" ht="15.75">
      <c r="A255" s="83"/>
      <c r="B255" s="83"/>
      <c r="C255" s="83"/>
      <c r="D255" s="83"/>
      <c r="E255" s="83"/>
      <c r="F255" s="83"/>
      <c r="G255" s="83"/>
    </row>
    <row r="256" spans="1:7" ht="15.75">
      <c r="A256" s="83"/>
      <c r="B256" s="83"/>
      <c r="C256" s="83"/>
      <c r="D256" s="83"/>
      <c r="E256" s="83"/>
      <c r="F256" s="83"/>
      <c r="G256" s="83"/>
    </row>
    <row r="257" spans="1:7" ht="15.75">
      <c r="A257" s="83"/>
      <c r="B257" s="83"/>
      <c r="C257" s="83"/>
      <c r="D257" s="83"/>
      <c r="E257" s="83"/>
      <c r="F257" s="83"/>
      <c r="G257" s="83"/>
    </row>
    <row r="258" spans="1:7" ht="15.75">
      <c r="A258" s="83"/>
      <c r="B258" s="83"/>
      <c r="C258" s="83"/>
      <c r="D258" s="83"/>
      <c r="E258" s="83"/>
      <c r="F258" s="83"/>
      <c r="G258" s="83"/>
    </row>
    <row r="259" spans="1:7" ht="15.75">
      <c r="A259" s="83"/>
      <c r="B259" s="83"/>
      <c r="C259" s="83"/>
      <c r="D259" s="83"/>
      <c r="E259" s="83"/>
      <c r="F259" s="83"/>
      <c r="G259" s="83"/>
    </row>
    <row r="260" spans="1:7" ht="15.75">
      <c r="A260" s="83"/>
      <c r="B260" s="83"/>
      <c r="C260" s="83"/>
      <c r="D260" s="83"/>
      <c r="E260" s="83"/>
      <c r="F260" s="83"/>
      <c r="G260" s="83"/>
    </row>
    <row r="261" spans="1:7" ht="15.75">
      <c r="A261" s="83"/>
      <c r="B261" s="83"/>
      <c r="C261" s="83"/>
      <c r="D261" s="83"/>
      <c r="E261" s="83"/>
      <c r="F261" s="83"/>
      <c r="G261" s="83"/>
    </row>
    <row r="262" spans="1:7" ht="15.75">
      <c r="A262" s="83"/>
      <c r="B262" s="83"/>
      <c r="C262" s="83"/>
      <c r="D262" s="83"/>
      <c r="E262" s="83"/>
      <c r="F262" s="83"/>
      <c r="G262" s="83"/>
    </row>
    <row r="263" spans="1:7" ht="15.75">
      <c r="A263" s="83"/>
      <c r="B263" s="83"/>
      <c r="C263" s="83"/>
      <c r="D263" s="83"/>
      <c r="E263" s="83"/>
      <c r="F263" s="83"/>
      <c r="G263" s="83"/>
    </row>
    <row r="264" spans="1:7" ht="15.75">
      <c r="A264" s="83"/>
      <c r="B264" s="83"/>
      <c r="C264" s="83"/>
      <c r="D264" s="83"/>
      <c r="E264" s="83"/>
      <c r="F264" s="83"/>
      <c r="G264" s="83"/>
    </row>
    <row r="265" spans="1:7" ht="15.75">
      <c r="A265" s="83"/>
      <c r="B265" s="83"/>
      <c r="C265" s="83"/>
      <c r="D265" s="83"/>
      <c r="E265" s="83"/>
      <c r="F265" s="83"/>
      <c r="G265" s="83"/>
    </row>
    <row r="266" spans="1:7" ht="15.75">
      <c r="A266" s="83"/>
      <c r="B266" s="83"/>
      <c r="C266" s="83"/>
      <c r="D266" s="83"/>
      <c r="E266" s="83"/>
      <c r="F266" s="83"/>
      <c r="G266" s="83"/>
    </row>
    <row r="267" spans="1:7" ht="15.75">
      <c r="A267" s="83"/>
      <c r="B267" s="83"/>
      <c r="C267" s="83"/>
      <c r="D267" s="83"/>
      <c r="E267" s="83"/>
      <c r="F267" s="83"/>
      <c r="G267" s="83"/>
    </row>
    <row r="268" spans="1:7" ht="15.75">
      <c r="A268" s="83"/>
      <c r="B268" s="83"/>
      <c r="C268" s="83"/>
      <c r="D268" s="83"/>
      <c r="E268" s="83"/>
      <c r="F268" s="83"/>
      <c r="G268" s="83"/>
    </row>
    <row r="269" spans="1:7" ht="15.75">
      <c r="A269" s="83"/>
      <c r="B269" s="83"/>
      <c r="C269" s="83"/>
      <c r="D269" s="83"/>
      <c r="E269" s="83"/>
      <c r="F269" s="83"/>
      <c r="G269" s="83"/>
    </row>
    <row r="270" spans="1:7" ht="15.75">
      <c r="A270" s="83"/>
      <c r="B270" s="83"/>
      <c r="C270" s="83"/>
      <c r="D270" s="83"/>
      <c r="E270" s="83"/>
      <c r="F270" s="83"/>
      <c r="G270" s="83"/>
    </row>
    <row r="271" spans="1:7" ht="15.75">
      <c r="A271" s="83"/>
      <c r="B271" s="83"/>
      <c r="C271" s="83"/>
      <c r="D271" s="83"/>
      <c r="E271" s="83"/>
      <c r="F271" s="83"/>
      <c r="G271" s="83"/>
    </row>
    <row r="272" spans="1:7" ht="15.75">
      <c r="A272" s="83"/>
      <c r="B272" s="83"/>
      <c r="C272" s="83"/>
      <c r="D272" s="83"/>
      <c r="E272" s="83"/>
      <c r="F272" s="83"/>
      <c r="G272" s="83"/>
    </row>
    <row r="273" spans="1:7" ht="15.75">
      <c r="A273" s="83"/>
      <c r="B273" s="83"/>
      <c r="C273" s="83"/>
      <c r="D273" s="83"/>
      <c r="E273" s="83"/>
      <c r="F273" s="83"/>
      <c r="G273" s="83"/>
    </row>
    <row r="274" spans="1:7" ht="15.75">
      <c r="A274" s="83"/>
      <c r="B274" s="83"/>
      <c r="C274" s="83"/>
      <c r="D274" s="83"/>
      <c r="E274" s="83"/>
      <c r="F274" s="83"/>
      <c r="G274" s="83"/>
    </row>
    <row r="275" spans="1:7" ht="15.75">
      <c r="A275" s="83"/>
      <c r="B275" s="83"/>
      <c r="C275" s="83"/>
      <c r="D275" s="83"/>
      <c r="E275" s="83"/>
      <c r="F275" s="83"/>
      <c r="G275" s="83"/>
    </row>
    <row r="276" spans="1:7" ht="15.75">
      <c r="A276" s="83"/>
      <c r="B276" s="83"/>
      <c r="C276" s="83"/>
      <c r="D276" s="83"/>
      <c r="E276" s="83"/>
      <c r="F276" s="83"/>
      <c r="G276" s="83"/>
    </row>
    <row r="277" spans="1:7" ht="15.75">
      <c r="A277" s="83"/>
      <c r="B277" s="83"/>
      <c r="C277" s="83"/>
      <c r="D277" s="83"/>
      <c r="E277" s="83"/>
      <c r="F277" s="83"/>
      <c r="G277" s="83"/>
    </row>
    <row r="278" spans="1:7" ht="15.75">
      <c r="A278" s="83"/>
      <c r="B278" s="83"/>
      <c r="C278" s="83"/>
      <c r="D278" s="83"/>
      <c r="E278" s="83"/>
      <c r="F278" s="83"/>
      <c r="G278" s="83"/>
    </row>
    <row r="279" spans="1:7" ht="15.75">
      <c r="A279" s="83"/>
      <c r="B279" s="83"/>
      <c r="C279" s="83"/>
      <c r="D279" s="83"/>
      <c r="E279" s="83"/>
      <c r="F279" s="83"/>
      <c r="G279" s="83"/>
    </row>
    <row r="280" spans="1:7" ht="15.75">
      <c r="A280" s="83"/>
      <c r="B280" s="83"/>
      <c r="C280" s="83"/>
      <c r="D280" s="83"/>
      <c r="E280" s="83"/>
      <c r="F280" s="83"/>
      <c r="G280" s="83"/>
    </row>
  </sheetData>
  <sheetProtection/>
  <mergeCells count="39">
    <mergeCell ref="B33:D33"/>
    <mergeCell ref="B6:D6"/>
    <mergeCell ref="H8:I8"/>
    <mergeCell ref="J8:K8"/>
    <mergeCell ref="H27:I27"/>
    <mergeCell ref="H28:I28"/>
    <mergeCell ref="H29:I29"/>
    <mergeCell ref="H32:I32"/>
    <mergeCell ref="J25:K25"/>
    <mergeCell ref="H5:I5"/>
    <mergeCell ref="H6:I6"/>
    <mergeCell ref="H2:I2"/>
    <mergeCell ref="H4:I4"/>
    <mergeCell ref="H3:I3"/>
    <mergeCell ref="H45:I45"/>
    <mergeCell ref="H10:I10"/>
    <mergeCell ref="H25:I25"/>
    <mergeCell ref="H23:I23"/>
    <mergeCell ref="H51:I51"/>
    <mergeCell ref="H50:I50"/>
    <mergeCell ref="H33:I33"/>
    <mergeCell ref="H34:I34"/>
    <mergeCell ref="H52:I52"/>
    <mergeCell ref="H53:I53"/>
    <mergeCell ref="H54:I54"/>
    <mergeCell ref="H55:I55"/>
    <mergeCell ref="H56:I56"/>
    <mergeCell ref="H57:I57"/>
    <mergeCell ref="H58:I58"/>
    <mergeCell ref="H60:I60"/>
    <mergeCell ref="H68:I68"/>
    <mergeCell ref="H69:I69"/>
    <mergeCell ref="H65:I65"/>
    <mergeCell ref="H61:I61"/>
    <mergeCell ref="H62:I62"/>
    <mergeCell ref="H63:I63"/>
    <mergeCell ref="H64:I64"/>
    <mergeCell ref="H67:I67"/>
    <mergeCell ref="H66:I66"/>
  </mergeCells>
  <printOptions/>
  <pageMargins left="0.7" right="0.37" top="0.68" bottom="0.72" header="0.44" footer="0.46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6"/>
  <sheetViews>
    <sheetView showGridLines="0" zoomScalePageLayoutView="0" workbookViewId="0" topLeftCell="A2">
      <pane xSplit="3" ySplit="2" topLeftCell="F58" activePane="bottomRight" state="frozen"/>
      <selection pane="topLeft" activeCell="A2" sqref="A2"/>
      <selection pane="topRight" activeCell="D2" sqref="D2"/>
      <selection pane="bottomLeft" activeCell="A3" sqref="A3"/>
      <selection pane="bottomRight" activeCell="J23" sqref="J23"/>
    </sheetView>
  </sheetViews>
  <sheetFormatPr defaultColWidth="9.00390625" defaultRowHeight="12.75"/>
  <cols>
    <col min="1" max="1" width="16.75390625" style="6" customWidth="1"/>
    <col min="2" max="2" width="5.625" style="6" customWidth="1"/>
    <col min="3" max="3" width="11.125" style="6" customWidth="1"/>
    <col min="4" max="4" width="17.125" style="6" customWidth="1"/>
    <col min="5" max="5" width="15.375" style="6" customWidth="1"/>
    <col min="6" max="6" width="17.875" style="6" customWidth="1"/>
    <col min="7" max="7" width="16.375" style="6" customWidth="1"/>
    <col min="8" max="8" width="16.625" style="6" customWidth="1"/>
    <col min="9" max="9" width="15.25390625" style="6" customWidth="1"/>
    <col min="10" max="10" width="16.75390625" style="6" customWidth="1"/>
    <col min="11" max="16384" width="9.125" style="6" customWidth="1"/>
  </cols>
  <sheetData>
    <row r="1" spans="1:10" ht="15.75">
      <c r="A1" s="71" t="s">
        <v>48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5.75">
      <c r="A2" s="71"/>
      <c r="B2" s="67"/>
      <c r="C2" s="67"/>
      <c r="D2" s="222"/>
      <c r="E2" s="222"/>
      <c r="F2" s="222"/>
      <c r="G2" s="222"/>
      <c r="H2" s="222"/>
      <c r="I2" s="222"/>
      <c r="J2" s="67"/>
    </row>
    <row r="3" spans="1:10" ht="42.75" customHeight="1">
      <c r="A3" s="559" t="s">
        <v>730</v>
      </c>
      <c r="B3" s="560"/>
      <c r="C3" s="561"/>
      <c r="D3" s="142" t="s">
        <v>285</v>
      </c>
      <c r="E3" s="142" t="s">
        <v>731</v>
      </c>
      <c r="F3" s="142" t="s">
        <v>117</v>
      </c>
      <c r="G3" s="142" t="s">
        <v>732</v>
      </c>
      <c r="H3" s="142" t="s">
        <v>659</v>
      </c>
      <c r="I3" s="142" t="s">
        <v>733</v>
      </c>
      <c r="J3" s="143" t="s">
        <v>163</v>
      </c>
    </row>
    <row r="4" spans="1:10" ht="15.75">
      <c r="A4" s="78" t="s">
        <v>734</v>
      </c>
      <c r="B4" s="115"/>
      <c r="C4" s="116"/>
      <c r="D4" s="103"/>
      <c r="E4" s="103"/>
      <c r="F4" s="103"/>
      <c r="G4" s="103"/>
      <c r="H4" s="103"/>
      <c r="I4" s="103"/>
      <c r="J4" s="103"/>
    </row>
    <row r="5" spans="1:10" ht="15.75">
      <c r="A5" s="107" t="s">
        <v>735</v>
      </c>
      <c r="B5" s="108"/>
      <c r="C5" s="109"/>
      <c r="D5" s="120">
        <v>94939273633</v>
      </c>
      <c r="E5" s="120">
        <v>46821045</v>
      </c>
      <c r="F5" s="120">
        <v>15232697930</v>
      </c>
      <c r="G5" s="120">
        <v>3398140359</v>
      </c>
      <c r="H5" s="120">
        <v>2790942551</v>
      </c>
      <c r="I5" s="120">
        <v>92507723806</v>
      </c>
      <c r="J5" s="120">
        <v>208915599324</v>
      </c>
    </row>
    <row r="6" spans="1:10" ht="15.75" customHeight="1">
      <c r="A6" s="112" t="s">
        <v>369</v>
      </c>
      <c r="B6" s="113"/>
      <c r="C6" s="114"/>
      <c r="D6" s="340">
        <v>0</v>
      </c>
      <c r="E6" s="340">
        <v>0</v>
      </c>
      <c r="F6" s="340">
        <v>0</v>
      </c>
      <c r="G6" s="340">
        <v>37909091</v>
      </c>
      <c r="H6" s="340">
        <v>0</v>
      </c>
      <c r="I6" s="341">
        <v>0</v>
      </c>
      <c r="J6" s="104">
        <v>37909091</v>
      </c>
    </row>
    <row r="7" spans="1:10" ht="15.75" customHeight="1">
      <c r="A7" s="112" t="s">
        <v>737</v>
      </c>
      <c r="B7" s="113"/>
      <c r="C7" s="114"/>
      <c r="D7" s="340">
        <v>0</v>
      </c>
      <c r="E7" s="340">
        <v>0</v>
      </c>
      <c r="F7" s="340">
        <v>0</v>
      </c>
      <c r="G7" s="340">
        <v>0</v>
      </c>
      <c r="H7" s="340">
        <v>0</v>
      </c>
      <c r="I7" s="341">
        <v>421590909</v>
      </c>
      <c r="J7" s="104">
        <v>421590909</v>
      </c>
    </row>
    <row r="8" spans="1:10" ht="15.75" customHeight="1">
      <c r="A8" s="112" t="s">
        <v>738</v>
      </c>
      <c r="B8" s="113"/>
      <c r="C8" s="114"/>
      <c r="D8" s="340">
        <v>0</v>
      </c>
      <c r="E8" s="340">
        <v>292496093</v>
      </c>
      <c r="F8" s="340">
        <v>154584126</v>
      </c>
      <c r="G8" s="340">
        <v>477411465</v>
      </c>
      <c r="H8" s="340">
        <v>0</v>
      </c>
      <c r="I8" s="341">
        <v>192172922</v>
      </c>
      <c r="J8" s="104">
        <v>1116664606</v>
      </c>
    </row>
    <row r="9" spans="1:10" ht="15.75" customHeight="1">
      <c r="A9" s="112" t="s">
        <v>739</v>
      </c>
      <c r="B9" s="113"/>
      <c r="C9" s="114"/>
      <c r="D9" s="340">
        <v>0</v>
      </c>
      <c r="E9" s="340">
        <v>0</v>
      </c>
      <c r="F9" s="340">
        <v>0</v>
      </c>
      <c r="G9" s="340">
        <v>0</v>
      </c>
      <c r="H9" s="340">
        <v>0</v>
      </c>
      <c r="I9" s="341">
        <v>0</v>
      </c>
      <c r="J9" s="104">
        <v>0</v>
      </c>
    </row>
    <row r="10" spans="1:10" ht="15.75" customHeight="1">
      <c r="A10" s="112" t="s">
        <v>740</v>
      </c>
      <c r="B10" s="113"/>
      <c r="C10" s="114"/>
      <c r="D10" s="340">
        <v>0</v>
      </c>
      <c r="E10" s="340">
        <v>0</v>
      </c>
      <c r="F10" s="340">
        <v>0</v>
      </c>
      <c r="G10" s="340">
        <v>105385535</v>
      </c>
      <c r="H10" s="340">
        <v>0</v>
      </c>
      <c r="I10" s="341">
        <v>0</v>
      </c>
      <c r="J10" s="104">
        <v>105385535</v>
      </c>
    </row>
    <row r="11" spans="1:10" ht="15.75" customHeight="1">
      <c r="A11" s="112" t="s">
        <v>741</v>
      </c>
      <c r="B11" s="113"/>
      <c r="C11" s="114"/>
      <c r="D11" s="294">
        <v>0</v>
      </c>
      <c r="E11" s="294">
        <v>0</v>
      </c>
      <c r="F11" s="294">
        <v>0</v>
      </c>
      <c r="G11" s="294">
        <v>0</v>
      </c>
      <c r="H11" s="294">
        <v>0</v>
      </c>
      <c r="I11" s="104">
        <v>0</v>
      </c>
      <c r="J11" s="104">
        <v>0</v>
      </c>
    </row>
    <row r="12" spans="1:10" ht="15.75">
      <c r="A12" s="107" t="s">
        <v>228</v>
      </c>
      <c r="B12" s="108"/>
      <c r="C12" s="109"/>
      <c r="D12" s="118">
        <v>94939273633</v>
      </c>
      <c r="E12" s="118">
        <v>339317138</v>
      </c>
      <c r="F12" s="118">
        <v>15387282056</v>
      </c>
      <c r="G12" s="118">
        <v>3808075380</v>
      </c>
      <c r="H12" s="118">
        <v>2790942551</v>
      </c>
      <c r="I12" s="118">
        <v>93121487637</v>
      </c>
      <c r="J12" s="120">
        <v>210386378395</v>
      </c>
    </row>
    <row r="13" spans="1:10" ht="15.75">
      <c r="A13" s="119" t="s">
        <v>752</v>
      </c>
      <c r="B13" s="108"/>
      <c r="C13" s="109"/>
      <c r="D13" s="118"/>
      <c r="E13" s="118"/>
      <c r="F13" s="118"/>
      <c r="G13" s="118"/>
      <c r="H13" s="118"/>
      <c r="I13" s="118"/>
      <c r="J13" s="118">
        <v>0</v>
      </c>
    </row>
    <row r="14" spans="1:10" ht="15.75">
      <c r="A14" s="107" t="s">
        <v>370</v>
      </c>
      <c r="B14" s="108"/>
      <c r="C14" s="109"/>
      <c r="D14" s="120">
        <v>38021396431</v>
      </c>
      <c r="E14" s="120">
        <v>44034062</v>
      </c>
      <c r="F14" s="120">
        <v>10804172321</v>
      </c>
      <c r="G14" s="120">
        <v>2819569755</v>
      </c>
      <c r="H14" s="120">
        <v>1496359934</v>
      </c>
      <c r="I14" s="120">
        <v>58113484203</v>
      </c>
      <c r="J14" s="120">
        <v>111299016706</v>
      </c>
    </row>
    <row r="15" spans="1:10" ht="15.75">
      <c r="A15" s="112" t="s">
        <v>371</v>
      </c>
      <c r="B15" s="113"/>
      <c r="C15" s="114"/>
      <c r="D15" s="293">
        <v>2566975047</v>
      </c>
      <c r="E15" s="293">
        <v>19953185</v>
      </c>
      <c r="F15" s="293">
        <v>456990700</v>
      </c>
      <c r="G15" s="293">
        <v>133525657</v>
      </c>
      <c r="H15" s="293">
        <v>85464195</v>
      </c>
      <c r="I15" s="104">
        <v>3052705815</v>
      </c>
      <c r="J15" s="104">
        <v>6315614599</v>
      </c>
    </row>
    <row r="16" spans="1:10" ht="15.75">
      <c r="A16" s="112" t="s">
        <v>738</v>
      </c>
      <c r="B16" s="113"/>
      <c r="C16" s="114"/>
      <c r="D16" s="293">
        <v>0</v>
      </c>
      <c r="E16" s="293">
        <v>0</v>
      </c>
      <c r="F16" s="293">
        <v>0</v>
      </c>
      <c r="G16" s="293">
        <v>0</v>
      </c>
      <c r="H16" s="293">
        <v>0</v>
      </c>
      <c r="I16" s="104">
        <v>0</v>
      </c>
      <c r="J16" s="104">
        <v>0</v>
      </c>
    </row>
    <row r="17" spans="1:10" ht="15.75">
      <c r="A17" s="112" t="s">
        <v>744</v>
      </c>
      <c r="B17" s="113"/>
      <c r="C17" s="114"/>
      <c r="D17" s="294">
        <v>0</v>
      </c>
      <c r="E17" s="294">
        <v>0</v>
      </c>
      <c r="F17" s="294">
        <v>0</v>
      </c>
      <c r="G17" s="294">
        <v>0</v>
      </c>
      <c r="H17" s="294">
        <v>0</v>
      </c>
      <c r="I17" s="104">
        <v>0</v>
      </c>
      <c r="J17" s="104">
        <v>0</v>
      </c>
    </row>
    <row r="18" spans="1:10" ht="15.75">
      <c r="A18" s="112" t="s">
        <v>740</v>
      </c>
      <c r="B18" s="113"/>
      <c r="C18" s="114"/>
      <c r="D18" s="294">
        <v>0</v>
      </c>
      <c r="E18" s="294">
        <v>0</v>
      </c>
      <c r="F18" s="294">
        <v>0</v>
      </c>
      <c r="G18" s="294">
        <v>93787604</v>
      </c>
      <c r="H18" s="294">
        <v>0</v>
      </c>
      <c r="I18" s="104">
        <v>0</v>
      </c>
      <c r="J18" s="104">
        <v>93787604</v>
      </c>
    </row>
    <row r="19" spans="1:10" ht="15.75">
      <c r="A19" s="112" t="s">
        <v>741</v>
      </c>
      <c r="B19" s="113"/>
      <c r="C19" s="114"/>
      <c r="D19" s="294">
        <v>0</v>
      </c>
      <c r="E19" s="294">
        <v>0</v>
      </c>
      <c r="F19" s="294">
        <v>0</v>
      </c>
      <c r="G19" s="294">
        <v>0</v>
      </c>
      <c r="H19" s="294">
        <v>0</v>
      </c>
      <c r="I19" s="104">
        <v>0</v>
      </c>
      <c r="J19" s="104">
        <v>0</v>
      </c>
    </row>
    <row r="20" spans="1:10" ht="15.75">
      <c r="A20" s="107" t="s">
        <v>228</v>
      </c>
      <c r="B20" s="108"/>
      <c r="C20" s="109"/>
      <c r="D20" s="118">
        <v>40588371478</v>
      </c>
      <c r="E20" s="118">
        <v>63987247</v>
      </c>
      <c r="F20" s="118">
        <v>11261163021</v>
      </c>
      <c r="G20" s="118">
        <v>2859307808</v>
      </c>
      <c r="H20" s="118">
        <v>1581824129</v>
      </c>
      <c r="I20" s="118">
        <v>61166190018</v>
      </c>
      <c r="J20" s="120">
        <v>117520843701</v>
      </c>
    </row>
    <row r="21" spans="1:10" ht="18" customHeight="1">
      <c r="A21" s="148" t="s">
        <v>745</v>
      </c>
      <c r="B21" s="106"/>
      <c r="C21" s="106"/>
      <c r="D21" s="118"/>
      <c r="E21" s="118"/>
      <c r="F21" s="118"/>
      <c r="G21" s="118"/>
      <c r="H21" s="118"/>
      <c r="I21" s="118"/>
      <c r="J21" s="118">
        <v>0</v>
      </c>
    </row>
    <row r="22" spans="1:10" ht="17.25" customHeight="1">
      <c r="A22" s="121" t="s">
        <v>372</v>
      </c>
      <c r="B22" s="122"/>
      <c r="C22" s="123"/>
      <c r="D22" s="118">
        <v>56917877202</v>
      </c>
      <c r="E22" s="118">
        <v>2786983</v>
      </c>
      <c r="F22" s="118">
        <v>4428525609</v>
      </c>
      <c r="G22" s="118">
        <v>578570604</v>
      </c>
      <c r="H22" s="118">
        <v>1294582617</v>
      </c>
      <c r="I22" s="118">
        <v>34394239603</v>
      </c>
      <c r="J22" s="120">
        <v>97616582618</v>
      </c>
    </row>
    <row r="23" spans="1:10" ht="17.25" customHeight="1">
      <c r="A23" s="124" t="s">
        <v>373</v>
      </c>
      <c r="B23" s="125"/>
      <c r="C23" s="126"/>
      <c r="D23" s="127">
        <v>54350902155</v>
      </c>
      <c r="E23" s="127">
        <v>275329891</v>
      </c>
      <c r="F23" s="127">
        <v>4126119035</v>
      </c>
      <c r="G23" s="127">
        <v>948767572</v>
      </c>
      <c r="H23" s="127">
        <v>1209118422</v>
      </c>
      <c r="I23" s="127">
        <v>31955297619</v>
      </c>
      <c r="J23" s="332">
        <v>92865534694</v>
      </c>
    </row>
    <row r="24" spans="1:10" ht="15.75">
      <c r="A24" s="144"/>
      <c r="B24" s="67"/>
      <c r="C24" s="67"/>
      <c r="D24" s="67"/>
      <c r="E24" s="67"/>
      <c r="F24" s="67"/>
      <c r="G24" s="67"/>
      <c r="H24" s="67"/>
      <c r="I24" s="67"/>
      <c r="J24" s="222"/>
    </row>
    <row r="25" spans="1:10" ht="15.75" customHeight="1">
      <c r="A25" s="144" t="s">
        <v>49</v>
      </c>
      <c r="B25" s="67"/>
      <c r="C25" s="67"/>
      <c r="D25" s="67"/>
      <c r="E25" s="67"/>
      <c r="F25" s="67"/>
      <c r="G25" s="67"/>
      <c r="H25" s="67"/>
      <c r="I25" s="67"/>
      <c r="J25" s="222"/>
    </row>
    <row r="26" spans="1:10" ht="15.75" customHeight="1">
      <c r="A26" s="144" t="s">
        <v>65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15.75" customHeight="1">
      <c r="A27" s="144" t="s">
        <v>66</v>
      </c>
      <c r="B27" s="67"/>
      <c r="C27" s="67"/>
      <c r="D27" s="67"/>
      <c r="E27" s="67"/>
      <c r="F27" s="67"/>
      <c r="G27" s="67"/>
      <c r="H27" s="67"/>
      <c r="I27" s="67"/>
      <c r="J27" s="67"/>
    </row>
    <row r="28" spans="1:10" ht="15.75" customHeight="1">
      <c r="A28" s="144" t="s">
        <v>67</v>
      </c>
      <c r="B28" s="67"/>
      <c r="C28" s="67"/>
      <c r="D28" s="67"/>
      <c r="E28" s="67"/>
      <c r="F28" s="67"/>
      <c r="G28" s="67"/>
      <c r="H28" s="67"/>
      <c r="I28" s="67"/>
      <c r="J28" s="67"/>
    </row>
    <row r="29" spans="1:10" ht="15.75" customHeight="1">
      <c r="A29" s="144" t="s">
        <v>68</v>
      </c>
      <c r="B29" s="67"/>
      <c r="C29" s="67"/>
      <c r="D29" s="67"/>
      <c r="E29" s="67"/>
      <c r="F29" s="67"/>
      <c r="G29" s="67"/>
      <c r="H29" s="67"/>
      <c r="I29" s="67"/>
      <c r="J29" s="67"/>
    </row>
    <row r="30" spans="1:10" ht="28.5" customHeight="1">
      <c r="A30" s="101" t="s">
        <v>69</v>
      </c>
      <c r="B30" s="67"/>
      <c r="C30" s="67"/>
      <c r="D30" s="67"/>
      <c r="E30" s="67"/>
      <c r="F30" s="67"/>
      <c r="G30" s="67"/>
      <c r="H30" s="67"/>
      <c r="I30" s="67"/>
      <c r="J30" s="67"/>
    </row>
    <row r="31" spans="1:10" ht="15.75">
      <c r="A31" s="67"/>
      <c r="B31" s="67"/>
      <c r="C31" s="67"/>
      <c r="D31" s="67"/>
      <c r="E31" s="67"/>
      <c r="F31" s="67"/>
      <c r="G31" s="67"/>
      <c r="H31" s="67"/>
      <c r="I31" s="67"/>
      <c r="J31" s="67"/>
    </row>
    <row r="32" spans="1:10" ht="39" customHeight="1">
      <c r="A32" s="559" t="s">
        <v>748</v>
      </c>
      <c r="B32" s="560"/>
      <c r="C32" s="561"/>
      <c r="D32" s="142" t="s">
        <v>118</v>
      </c>
      <c r="E32" s="142" t="s">
        <v>731</v>
      </c>
      <c r="F32" s="142" t="s">
        <v>117</v>
      </c>
      <c r="G32" s="142" t="s">
        <v>732</v>
      </c>
      <c r="H32" s="142" t="s">
        <v>733</v>
      </c>
      <c r="I32" s="142" t="s">
        <v>70</v>
      </c>
      <c r="J32" s="143" t="s">
        <v>163</v>
      </c>
    </row>
    <row r="33" spans="1:10" ht="15.75">
      <c r="A33" s="579" t="s">
        <v>749</v>
      </c>
      <c r="B33" s="580"/>
      <c r="C33" s="581"/>
      <c r="D33" s="100"/>
      <c r="E33" s="100"/>
      <c r="F33" s="102"/>
      <c r="G33" s="102"/>
      <c r="H33" s="102"/>
      <c r="I33" s="102"/>
      <c r="J33" s="105"/>
    </row>
    <row r="34" spans="1:10" ht="15.75">
      <c r="A34" s="107" t="s">
        <v>370</v>
      </c>
      <c r="B34" s="108"/>
      <c r="C34" s="109"/>
      <c r="D34" s="118"/>
      <c r="E34" s="118"/>
      <c r="F34" s="118"/>
      <c r="G34" s="118"/>
      <c r="H34" s="118"/>
      <c r="I34" s="118"/>
      <c r="J34" s="118">
        <f>SUM(D34:I34)</f>
        <v>0</v>
      </c>
    </row>
    <row r="35" spans="1:10" ht="15.75">
      <c r="A35" s="112" t="s">
        <v>374</v>
      </c>
      <c r="B35" s="110"/>
      <c r="C35" s="111"/>
      <c r="D35" s="104"/>
      <c r="E35" s="104"/>
      <c r="F35" s="104"/>
      <c r="G35" s="104"/>
      <c r="H35" s="104"/>
      <c r="I35" s="104"/>
      <c r="J35" s="104"/>
    </row>
    <row r="36" spans="1:10" ht="15.75">
      <c r="A36" s="112" t="s">
        <v>750</v>
      </c>
      <c r="B36" s="110"/>
      <c r="C36" s="111"/>
      <c r="D36" s="104"/>
      <c r="E36" s="104"/>
      <c r="F36" s="104"/>
      <c r="G36" s="104"/>
      <c r="H36" s="104"/>
      <c r="I36" s="104"/>
      <c r="J36" s="104"/>
    </row>
    <row r="37" spans="1:10" ht="15.75">
      <c r="A37" s="112" t="s">
        <v>751</v>
      </c>
      <c r="B37" s="110"/>
      <c r="C37" s="111"/>
      <c r="D37" s="104"/>
      <c r="E37" s="104"/>
      <c r="F37" s="104"/>
      <c r="G37" s="104"/>
      <c r="H37" s="104"/>
      <c r="I37" s="104"/>
      <c r="J37" s="104"/>
    </row>
    <row r="38" spans="1:10" ht="15.75">
      <c r="A38" s="107" t="s">
        <v>228</v>
      </c>
      <c r="B38" s="108"/>
      <c r="C38" s="109"/>
      <c r="D38" s="118">
        <f aca="true" t="shared" si="0" ref="D38:I38">D34+D35+D36-D37</f>
        <v>0</v>
      </c>
      <c r="E38" s="118">
        <f t="shared" si="0"/>
        <v>0</v>
      </c>
      <c r="F38" s="118">
        <f t="shared" si="0"/>
        <v>0</v>
      </c>
      <c r="G38" s="118">
        <f t="shared" si="0"/>
        <v>0</v>
      </c>
      <c r="H38" s="118">
        <f t="shared" si="0"/>
        <v>0</v>
      </c>
      <c r="I38" s="118">
        <f t="shared" si="0"/>
        <v>0</v>
      </c>
      <c r="J38" s="118">
        <f>SUM(D38:I38)</f>
        <v>0</v>
      </c>
    </row>
    <row r="39" spans="1:10" ht="15.75">
      <c r="A39" s="119" t="s">
        <v>752</v>
      </c>
      <c r="B39" s="108"/>
      <c r="C39" s="109"/>
      <c r="D39" s="118"/>
      <c r="E39" s="118"/>
      <c r="F39" s="118"/>
      <c r="G39" s="118"/>
      <c r="H39" s="118"/>
      <c r="I39" s="118"/>
      <c r="J39" s="118"/>
    </row>
    <row r="40" spans="1:10" ht="15.75">
      <c r="A40" s="107" t="s">
        <v>370</v>
      </c>
      <c r="B40" s="108"/>
      <c r="C40" s="109"/>
      <c r="D40" s="118"/>
      <c r="E40" s="118"/>
      <c r="F40" s="118"/>
      <c r="G40" s="118"/>
      <c r="H40" s="118"/>
      <c r="I40" s="118"/>
      <c r="J40" s="118">
        <f>SUM(D40:I40)</f>
        <v>0</v>
      </c>
    </row>
    <row r="41" spans="1:10" ht="15.75">
      <c r="A41" s="112" t="s">
        <v>371</v>
      </c>
      <c r="B41" s="113"/>
      <c r="C41" s="114"/>
      <c r="D41" s="104"/>
      <c r="E41" s="104"/>
      <c r="F41" s="104"/>
      <c r="G41" s="104"/>
      <c r="H41" s="104"/>
      <c r="I41" s="104"/>
      <c r="J41" s="104"/>
    </row>
    <row r="42" spans="1:10" ht="15.75">
      <c r="A42" s="112" t="s">
        <v>750</v>
      </c>
      <c r="B42" s="113"/>
      <c r="C42" s="114"/>
      <c r="D42" s="104"/>
      <c r="E42" s="104"/>
      <c r="F42" s="104"/>
      <c r="G42" s="104"/>
      <c r="H42" s="104"/>
      <c r="I42" s="104"/>
      <c r="J42" s="104"/>
    </row>
    <row r="43" spans="1:10" ht="15.75">
      <c r="A43" s="112" t="s">
        <v>738</v>
      </c>
      <c r="B43" s="113"/>
      <c r="C43" s="114"/>
      <c r="D43" s="104"/>
      <c r="E43" s="104"/>
      <c r="F43" s="104"/>
      <c r="G43" s="104"/>
      <c r="H43" s="104"/>
      <c r="I43" s="104"/>
      <c r="J43" s="104"/>
    </row>
    <row r="44" spans="1:10" ht="15.75">
      <c r="A44" s="112" t="s">
        <v>751</v>
      </c>
      <c r="B44" s="113"/>
      <c r="C44" s="114"/>
      <c r="D44" s="104"/>
      <c r="E44" s="104"/>
      <c r="F44" s="104"/>
      <c r="G44" s="104"/>
      <c r="H44" s="104"/>
      <c r="I44" s="104"/>
      <c r="J44" s="104"/>
    </row>
    <row r="45" spans="1:10" ht="15.75">
      <c r="A45" s="112" t="s">
        <v>741</v>
      </c>
      <c r="B45" s="113"/>
      <c r="C45" s="114"/>
      <c r="D45" s="104"/>
      <c r="E45" s="104"/>
      <c r="F45" s="104"/>
      <c r="G45" s="104"/>
      <c r="H45" s="104"/>
      <c r="I45" s="104"/>
      <c r="J45" s="104"/>
    </row>
    <row r="46" spans="1:10" ht="15.75">
      <c r="A46" s="107" t="s">
        <v>228</v>
      </c>
      <c r="B46" s="108"/>
      <c r="C46" s="109"/>
      <c r="D46" s="118">
        <f aca="true" t="shared" si="1" ref="D46:I46">D40+D41+D42+D43-D44-D45</f>
        <v>0</v>
      </c>
      <c r="E46" s="118">
        <f t="shared" si="1"/>
        <v>0</v>
      </c>
      <c r="F46" s="118">
        <f t="shared" si="1"/>
        <v>0</v>
      </c>
      <c r="G46" s="118">
        <f t="shared" si="1"/>
        <v>0</v>
      </c>
      <c r="H46" s="118">
        <f t="shared" si="1"/>
        <v>0</v>
      </c>
      <c r="I46" s="118">
        <f t="shared" si="1"/>
        <v>0</v>
      </c>
      <c r="J46" s="118">
        <f>SUM(D46:I46)</f>
        <v>0</v>
      </c>
    </row>
    <row r="47" spans="1:10" ht="15.75">
      <c r="A47" s="119" t="s">
        <v>753</v>
      </c>
      <c r="B47" s="110"/>
      <c r="C47" s="111"/>
      <c r="D47" s="104"/>
      <c r="E47" s="104"/>
      <c r="F47" s="104"/>
      <c r="G47" s="104"/>
      <c r="H47" s="104"/>
      <c r="I47" s="104"/>
      <c r="J47" s="104"/>
    </row>
    <row r="48" spans="1:10" ht="18" customHeight="1">
      <c r="A48" s="121" t="s">
        <v>372</v>
      </c>
      <c r="B48" s="122"/>
      <c r="C48" s="123"/>
      <c r="D48" s="118">
        <f>D34-D40</f>
        <v>0</v>
      </c>
      <c r="E48" s="118">
        <f aca="true" t="shared" si="2" ref="E48:J48">E34-E40</f>
        <v>0</v>
      </c>
      <c r="F48" s="118">
        <f t="shared" si="2"/>
        <v>0</v>
      </c>
      <c r="G48" s="118">
        <f t="shared" si="2"/>
        <v>0</v>
      </c>
      <c r="H48" s="118">
        <f t="shared" si="2"/>
        <v>0</v>
      </c>
      <c r="I48" s="118">
        <f t="shared" si="2"/>
        <v>0</v>
      </c>
      <c r="J48" s="118">
        <f t="shared" si="2"/>
        <v>0</v>
      </c>
    </row>
    <row r="49" spans="1:10" ht="18" customHeight="1">
      <c r="A49" s="124" t="s">
        <v>373</v>
      </c>
      <c r="B49" s="125"/>
      <c r="C49" s="126"/>
      <c r="D49" s="127">
        <f>D38-D46</f>
        <v>0</v>
      </c>
      <c r="E49" s="127">
        <f aca="true" t="shared" si="3" ref="E49:J49">E38-E46</f>
        <v>0</v>
      </c>
      <c r="F49" s="127">
        <f t="shared" si="3"/>
        <v>0</v>
      </c>
      <c r="G49" s="127">
        <f t="shared" si="3"/>
        <v>0</v>
      </c>
      <c r="H49" s="127">
        <f t="shared" si="3"/>
        <v>0</v>
      </c>
      <c r="I49" s="127">
        <f t="shared" si="3"/>
        <v>0</v>
      </c>
      <c r="J49" s="127">
        <f t="shared" si="3"/>
        <v>0</v>
      </c>
    </row>
    <row r="50" spans="1:10" ht="15.75">
      <c r="A50" s="145"/>
      <c r="B50" s="80"/>
      <c r="C50" s="80"/>
      <c r="D50" s="80"/>
      <c r="E50" s="80"/>
      <c r="F50" s="80"/>
      <c r="G50" s="80"/>
      <c r="H50" s="80"/>
      <c r="I50" s="80"/>
      <c r="J50" s="80"/>
    </row>
    <row r="51" spans="1:10" ht="15.75">
      <c r="A51" s="80" t="s">
        <v>72</v>
      </c>
      <c r="B51" s="80"/>
      <c r="C51" s="80"/>
      <c r="D51" s="80"/>
      <c r="E51" s="80"/>
      <c r="F51" s="80"/>
      <c r="G51" s="80"/>
      <c r="H51" s="80"/>
      <c r="I51" s="80"/>
      <c r="J51" s="80"/>
    </row>
    <row r="52" spans="1:10" ht="15.75">
      <c r="A52" s="80" t="s">
        <v>73</v>
      </c>
      <c r="B52" s="80"/>
      <c r="C52" s="80"/>
      <c r="D52" s="80"/>
      <c r="E52" s="80"/>
      <c r="F52" s="80"/>
      <c r="G52" s="80"/>
      <c r="H52" s="80"/>
      <c r="I52" s="80"/>
      <c r="J52" s="80"/>
    </row>
    <row r="53" spans="1:10" ht="15.75">
      <c r="A53" s="80" t="s">
        <v>74</v>
      </c>
      <c r="B53" s="80"/>
      <c r="C53" s="80"/>
      <c r="D53" s="80"/>
      <c r="E53" s="80"/>
      <c r="F53" s="80"/>
      <c r="G53" s="80"/>
      <c r="H53" s="80"/>
      <c r="I53" s="80"/>
      <c r="J53" s="80"/>
    </row>
    <row r="54" spans="1:10" ht="15.75">
      <c r="A54" s="80"/>
      <c r="B54" s="80"/>
      <c r="C54" s="80"/>
      <c r="D54" s="80"/>
      <c r="E54" s="80"/>
      <c r="F54" s="80"/>
      <c r="G54" s="80"/>
      <c r="H54" s="80"/>
      <c r="I54" s="80"/>
      <c r="J54" s="80"/>
    </row>
    <row r="55" spans="1:10" ht="15.75">
      <c r="A55" s="117" t="s">
        <v>75</v>
      </c>
      <c r="B55" s="80"/>
      <c r="C55" s="80"/>
      <c r="D55" s="80"/>
      <c r="E55" s="80"/>
      <c r="F55" s="80"/>
      <c r="G55" s="80"/>
      <c r="H55" s="80"/>
      <c r="I55" s="80"/>
      <c r="J55" s="80"/>
    </row>
    <row r="56" spans="1:10" ht="15.75">
      <c r="A56" s="117"/>
      <c r="B56" s="80"/>
      <c r="C56" s="80"/>
      <c r="D56" s="80"/>
      <c r="E56" s="80"/>
      <c r="F56" s="80"/>
      <c r="G56" s="80"/>
      <c r="H56" s="80"/>
      <c r="I56" s="80"/>
      <c r="J56" s="80"/>
    </row>
    <row r="57" spans="1:10" ht="31.5">
      <c r="A57" s="559" t="s">
        <v>748</v>
      </c>
      <c r="B57" s="560"/>
      <c r="C57" s="561"/>
      <c r="D57" s="146" t="s">
        <v>76</v>
      </c>
      <c r="E57" s="142" t="s">
        <v>445</v>
      </c>
      <c r="F57" s="142" t="s">
        <v>77</v>
      </c>
      <c r="G57" s="142" t="s">
        <v>161</v>
      </c>
      <c r="H57" s="142" t="s">
        <v>756</v>
      </c>
      <c r="I57" s="143" t="s">
        <v>71</v>
      </c>
      <c r="J57" s="80"/>
    </row>
    <row r="58" spans="1:10" ht="15.75">
      <c r="A58" s="140" t="s">
        <v>78</v>
      </c>
      <c r="B58" s="128"/>
      <c r="C58" s="129"/>
      <c r="D58" s="132"/>
      <c r="E58" s="133"/>
      <c r="F58" s="133"/>
      <c r="G58" s="133"/>
      <c r="H58" s="120"/>
      <c r="I58" s="120"/>
      <c r="J58" s="80"/>
    </row>
    <row r="59" spans="1:10" ht="15.75">
      <c r="A59" s="567" t="s">
        <v>370</v>
      </c>
      <c r="B59" s="568"/>
      <c r="C59" s="569"/>
      <c r="D59" s="134">
        <v>2220000000</v>
      </c>
      <c r="E59" s="135">
        <v>0</v>
      </c>
      <c r="F59" s="135">
        <v>0</v>
      </c>
      <c r="G59" s="135">
        <v>87450000</v>
      </c>
      <c r="H59" s="120">
        <v>240781287124</v>
      </c>
      <c r="I59" s="120">
        <v>243088737124</v>
      </c>
      <c r="J59" s="254"/>
    </row>
    <row r="60" spans="1:10" ht="15.75">
      <c r="A60" s="582" t="s">
        <v>369</v>
      </c>
      <c r="B60" s="583"/>
      <c r="C60" s="584"/>
      <c r="D60" s="130">
        <v>0</v>
      </c>
      <c r="E60" s="131">
        <v>0</v>
      </c>
      <c r="F60" s="131">
        <v>0</v>
      </c>
      <c r="G60" s="131">
        <v>0</v>
      </c>
      <c r="H60" s="104">
        <v>0</v>
      </c>
      <c r="I60" s="104">
        <v>0</v>
      </c>
      <c r="J60" s="254"/>
    </row>
    <row r="61" spans="1:10" ht="15.75">
      <c r="A61" s="553" t="s">
        <v>757</v>
      </c>
      <c r="B61" s="554"/>
      <c r="C61" s="555"/>
      <c r="D61" s="130">
        <v>0</v>
      </c>
      <c r="E61" s="131">
        <v>0</v>
      </c>
      <c r="F61" s="131">
        <v>0</v>
      </c>
      <c r="G61" s="131">
        <v>0</v>
      </c>
      <c r="H61" s="104">
        <v>12402872263</v>
      </c>
      <c r="I61" s="104">
        <v>12402872263</v>
      </c>
      <c r="J61" s="254"/>
    </row>
    <row r="62" spans="1:10" ht="15.75">
      <c r="A62" s="553" t="s">
        <v>119</v>
      </c>
      <c r="B62" s="554"/>
      <c r="C62" s="555"/>
      <c r="D62" s="130">
        <v>0</v>
      </c>
      <c r="E62" s="131">
        <v>0</v>
      </c>
      <c r="F62" s="131">
        <v>0</v>
      </c>
      <c r="G62" s="131">
        <v>0</v>
      </c>
      <c r="H62" s="104">
        <v>0</v>
      </c>
      <c r="I62" s="104">
        <v>0</v>
      </c>
      <c r="J62" s="254"/>
    </row>
    <row r="63" spans="1:10" ht="15.75">
      <c r="A63" s="553" t="s">
        <v>738</v>
      </c>
      <c r="B63" s="554"/>
      <c r="C63" s="555"/>
      <c r="D63" s="130">
        <v>0</v>
      </c>
      <c r="E63" s="131">
        <v>0</v>
      </c>
      <c r="F63" s="131">
        <v>0</v>
      </c>
      <c r="G63" s="131">
        <v>0</v>
      </c>
      <c r="H63" s="131">
        <v>0</v>
      </c>
      <c r="I63" s="104">
        <v>0</v>
      </c>
      <c r="J63" s="254"/>
    </row>
    <row r="64" spans="1:10" ht="15.75">
      <c r="A64" s="553" t="s">
        <v>740</v>
      </c>
      <c r="B64" s="554"/>
      <c r="C64" s="555"/>
      <c r="D64" s="130">
        <v>0</v>
      </c>
      <c r="E64" s="131">
        <v>0</v>
      </c>
      <c r="F64" s="131">
        <v>0</v>
      </c>
      <c r="G64" s="131">
        <v>0</v>
      </c>
      <c r="H64" s="131">
        <v>0</v>
      </c>
      <c r="I64" s="104">
        <v>0</v>
      </c>
      <c r="J64" s="254"/>
    </row>
    <row r="65" spans="1:10" ht="15.75">
      <c r="A65" s="112" t="s">
        <v>741</v>
      </c>
      <c r="B65" s="113"/>
      <c r="C65" s="114"/>
      <c r="D65" s="130">
        <v>0</v>
      </c>
      <c r="E65" s="131">
        <v>0</v>
      </c>
      <c r="F65" s="131">
        <v>0</v>
      </c>
      <c r="G65" s="131">
        <v>0</v>
      </c>
      <c r="H65" s="131">
        <v>0</v>
      </c>
      <c r="I65" s="104">
        <v>0</v>
      </c>
      <c r="J65" s="254"/>
    </row>
    <row r="66" spans="1:10" ht="15.75">
      <c r="A66" s="567" t="s">
        <v>228</v>
      </c>
      <c r="B66" s="568"/>
      <c r="C66" s="569"/>
      <c r="D66" s="134">
        <v>2220000000</v>
      </c>
      <c r="E66" s="134">
        <v>0</v>
      </c>
      <c r="F66" s="134">
        <v>0</v>
      </c>
      <c r="G66" s="134">
        <v>87450000</v>
      </c>
      <c r="H66" s="134">
        <v>253184159387</v>
      </c>
      <c r="I66" s="120">
        <v>255491609387</v>
      </c>
      <c r="J66" s="254"/>
    </row>
    <row r="67" spans="1:10" ht="15.75">
      <c r="A67" s="576" t="s">
        <v>752</v>
      </c>
      <c r="B67" s="577"/>
      <c r="C67" s="578"/>
      <c r="D67" s="134"/>
      <c r="E67" s="135"/>
      <c r="F67" s="135"/>
      <c r="G67" s="135"/>
      <c r="H67" s="135"/>
      <c r="I67" s="135"/>
      <c r="J67" s="254"/>
    </row>
    <row r="68" spans="1:10" ht="15.75">
      <c r="A68" s="567" t="s">
        <v>370</v>
      </c>
      <c r="B68" s="568"/>
      <c r="C68" s="569"/>
      <c r="D68" s="134">
        <v>632426497</v>
      </c>
      <c r="E68" s="135">
        <v>0</v>
      </c>
      <c r="F68" s="135">
        <v>0</v>
      </c>
      <c r="G68" s="135">
        <v>59757500</v>
      </c>
      <c r="H68" s="135">
        <v>214106692602</v>
      </c>
      <c r="I68" s="120">
        <v>214798876599</v>
      </c>
      <c r="J68" s="254"/>
    </row>
    <row r="69" spans="1:10" ht="15.75">
      <c r="A69" s="553" t="s">
        <v>371</v>
      </c>
      <c r="B69" s="554"/>
      <c r="C69" s="555"/>
      <c r="D69" s="130">
        <v>11100000</v>
      </c>
      <c r="E69" s="131">
        <v>0</v>
      </c>
      <c r="F69" s="131">
        <v>0</v>
      </c>
      <c r="G69" s="131">
        <v>4372500</v>
      </c>
      <c r="H69" s="131">
        <v>3418032948</v>
      </c>
      <c r="I69" s="104">
        <v>3433505448</v>
      </c>
      <c r="J69" s="254"/>
    </row>
    <row r="70" spans="1:10" ht="15.75">
      <c r="A70" s="112" t="s">
        <v>738</v>
      </c>
      <c r="B70" s="113"/>
      <c r="C70" s="114"/>
      <c r="D70" s="130">
        <v>0</v>
      </c>
      <c r="E70" s="131">
        <v>0</v>
      </c>
      <c r="F70" s="131">
        <v>0</v>
      </c>
      <c r="G70" s="131">
        <v>0</v>
      </c>
      <c r="H70" s="131">
        <v>0</v>
      </c>
      <c r="I70" s="104">
        <v>0</v>
      </c>
      <c r="J70" s="254"/>
    </row>
    <row r="71" spans="1:10" ht="15.75">
      <c r="A71" s="553" t="s">
        <v>740</v>
      </c>
      <c r="B71" s="554"/>
      <c r="C71" s="555"/>
      <c r="D71" s="130">
        <v>0</v>
      </c>
      <c r="E71" s="131">
        <v>0</v>
      </c>
      <c r="F71" s="131">
        <v>0</v>
      </c>
      <c r="G71" s="131">
        <v>0</v>
      </c>
      <c r="H71" s="131">
        <v>0</v>
      </c>
      <c r="I71" s="104">
        <v>0</v>
      </c>
      <c r="J71" s="254"/>
    </row>
    <row r="72" spans="1:10" ht="15.75">
      <c r="A72" s="553" t="s">
        <v>741</v>
      </c>
      <c r="B72" s="554"/>
      <c r="C72" s="555"/>
      <c r="D72" s="130">
        <v>0</v>
      </c>
      <c r="E72" s="131">
        <v>0</v>
      </c>
      <c r="F72" s="131">
        <v>0</v>
      </c>
      <c r="G72" s="131">
        <v>0</v>
      </c>
      <c r="H72" s="131">
        <v>0</v>
      </c>
      <c r="I72" s="104">
        <v>0</v>
      </c>
      <c r="J72" s="254"/>
    </row>
    <row r="73" spans="1:10" ht="15.75">
      <c r="A73" s="567" t="s">
        <v>228</v>
      </c>
      <c r="B73" s="568"/>
      <c r="C73" s="569"/>
      <c r="D73" s="134">
        <v>643526497</v>
      </c>
      <c r="E73" s="134">
        <v>0</v>
      </c>
      <c r="F73" s="134">
        <v>0</v>
      </c>
      <c r="G73" s="134">
        <v>64130000</v>
      </c>
      <c r="H73" s="134">
        <v>217524725550</v>
      </c>
      <c r="I73" s="134">
        <v>218232382047</v>
      </c>
      <c r="J73" s="254"/>
    </row>
    <row r="74" spans="1:10" ht="15.75">
      <c r="A74" s="139" t="s">
        <v>758</v>
      </c>
      <c r="B74" s="136"/>
      <c r="C74" s="137"/>
      <c r="D74" s="134">
        <v>0</v>
      </c>
      <c r="E74" s="135">
        <v>0</v>
      </c>
      <c r="F74" s="135">
        <v>0</v>
      </c>
      <c r="G74" s="135">
        <v>0</v>
      </c>
      <c r="H74" s="135">
        <v>0</v>
      </c>
      <c r="I74" s="135">
        <v>0</v>
      </c>
      <c r="J74" s="254"/>
    </row>
    <row r="75" spans="1:10" ht="15.75">
      <c r="A75" s="570" t="s">
        <v>372</v>
      </c>
      <c r="B75" s="571"/>
      <c r="C75" s="572"/>
      <c r="D75" s="134">
        <v>1587573503</v>
      </c>
      <c r="E75" s="134">
        <v>0</v>
      </c>
      <c r="F75" s="134">
        <v>0</v>
      </c>
      <c r="G75" s="134">
        <v>27692500</v>
      </c>
      <c r="H75" s="134">
        <v>26674594522</v>
      </c>
      <c r="I75" s="134">
        <v>28289860525</v>
      </c>
      <c r="J75" s="254">
        <f>I75-'BCD KT'!E44</f>
        <v>0</v>
      </c>
    </row>
    <row r="76" spans="1:10" ht="15.75">
      <c r="A76" s="573" t="s">
        <v>373</v>
      </c>
      <c r="B76" s="574"/>
      <c r="C76" s="575"/>
      <c r="D76" s="138">
        <v>1576473503</v>
      </c>
      <c r="E76" s="138">
        <v>0</v>
      </c>
      <c r="F76" s="138">
        <v>0</v>
      </c>
      <c r="G76" s="138">
        <v>23320000</v>
      </c>
      <c r="H76" s="138">
        <v>35659433837</v>
      </c>
      <c r="I76" s="138">
        <v>37259227340</v>
      </c>
      <c r="J76" s="254">
        <f>I76-'BCD KT'!D44</f>
        <v>0</v>
      </c>
    </row>
    <row r="77" spans="1:10" ht="15.75">
      <c r="A77" s="67"/>
      <c r="B77" s="67"/>
      <c r="C77" s="67"/>
      <c r="D77" s="67"/>
      <c r="E77" s="67"/>
      <c r="F77" s="67"/>
      <c r="G77" s="67"/>
      <c r="H77" s="67"/>
      <c r="I77" s="67"/>
      <c r="J77" s="222"/>
    </row>
    <row r="78" spans="1:10" ht="15.75">
      <c r="A78" s="67" t="s">
        <v>759</v>
      </c>
      <c r="B78" s="67"/>
      <c r="C78" s="67"/>
      <c r="D78" s="67"/>
      <c r="E78" s="67"/>
      <c r="F78" s="67"/>
      <c r="G78" s="67"/>
      <c r="H78" s="67"/>
      <c r="I78" s="222"/>
      <c r="J78" s="67"/>
    </row>
    <row r="79" spans="1:10" ht="15.75">
      <c r="A79" s="67"/>
      <c r="B79" s="67"/>
      <c r="C79" s="67"/>
      <c r="D79" s="67"/>
      <c r="E79" s="67"/>
      <c r="F79" s="67"/>
      <c r="G79" s="67"/>
      <c r="H79" s="67"/>
      <c r="I79" s="67"/>
      <c r="J79" s="67"/>
    </row>
    <row r="80" spans="1:10" ht="17.25" customHeight="1">
      <c r="A80" s="71" t="s">
        <v>79</v>
      </c>
      <c r="B80" s="71"/>
      <c r="C80" s="71"/>
      <c r="D80" s="71"/>
      <c r="F80" s="68" t="s">
        <v>57</v>
      </c>
      <c r="G80" s="68" t="s">
        <v>56</v>
      </c>
      <c r="H80" s="154"/>
      <c r="I80" s="68"/>
      <c r="J80" s="67"/>
    </row>
    <row r="81" spans="1:10" s="99" customFormat="1" ht="15.75">
      <c r="A81" s="67" t="s">
        <v>82</v>
      </c>
      <c r="B81" s="67"/>
      <c r="C81" s="67"/>
      <c r="D81" s="67"/>
      <c r="E81" s="6"/>
      <c r="F81" s="456">
        <f>SUM(F82:F99)</f>
        <v>152641736867</v>
      </c>
      <c r="G81" s="275">
        <f>SUM(G82:G104)</f>
        <v>202756226096</v>
      </c>
      <c r="H81" s="287">
        <f>F81-'BCD KT'!D47</f>
        <v>0</v>
      </c>
      <c r="I81" s="287"/>
      <c r="J81" s="67"/>
    </row>
    <row r="82" spans="1:10" s="99" customFormat="1" ht="15.75">
      <c r="A82" s="149" t="s">
        <v>83</v>
      </c>
      <c r="B82" s="149"/>
      <c r="C82" s="149"/>
      <c r="D82" s="149"/>
      <c r="E82" s="1"/>
      <c r="F82" s="155"/>
      <c r="G82" s="153"/>
      <c r="H82" s="493"/>
      <c r="I82" s="156"/>
      <c r="J82" s="147"/>
    </row>
    <row r="83" spans="1:10" s="99" customFormat="1" ht="15.75">
      <c r="A83" s="150" t="s">
        <v>120</v>
      </c>
      <c r="B83" s="151"/>
      <c r="C83" s="149"/>
      <c r="D83" s="149"/>
      <c r="E83" s="1"/>
      <c r="F83" s="528">
        <v>441446364</v>
      </c>
      <c r="G83" s="528">
        <v>441446364</v>
      </c>
      <c r="H83" s="152"/>
      <c r="I83" s="152"/>
      <c r="J83" s="147"/>
    </row>
    <row r="84" spans="1:10" s="99" customFormat="1" ht="15.75">
      <c r="A84" s="150" t="s">
        <v>599</v>
      </c>
      <c r="B84" s="151"/>
      <c r="C84" s="149"/>
      <c r="D84" s="149"/>
      <c r="E84" s="1"/>
      <c r="F84" s="529">
        <v>346625029</v>
      </c>
      <c r="G84" s="529">
        <v>346625029</v>
      </c>
      <c r="H84" s="253"/>
      <c r="I84" s="152"/>
      <c r="J84" s="147"/>
    </row>
    <row r="85" spans="1:10" s="99" customFormat="1" ht="15.75">
      <c r="A85" s="150" t="s">
        <v>600</v>
      </c>
      <c r="B85" s="151"/>
      <c r="C85" s="149"/>
      <c r="D85" s="149"/>
      <c r="E85" s="1"/>
      <c r="F85" s="529">
        <v>1429702749</v>
      </c>
      <c r="G85" s="529">
        <v>1426066385</v>
      </c>
      <c r="H85" s="253"/>
      <c r="I85" s="152"/>
      <c r="J85" s="147"/>
    </row>
    <row r="86" spans="1:10" s="99" customFormat="1" ht="15.75">
      <c r="A86" s="150" t="s">
        <v>320</v>
      </c>
      <c r="B86" s="151"/>
      <c r="C86" s="149"/>
      <c r="D86" s="149"/>
      <c r="E86" s="1"/>
      <c r="F86" s="529">
        <v>77370313685</v>
      </c>
      <c r="G86" s="529">
        <v>77030383685</v>
      </c>
      <c r="H86" s="253"/>
      <c r="I86" s="152"/>
      <c r="J86" s="147"/>
    </row>
    <row r="87" spans="1:10" s="99" customFormat="1" ht="15.75">
      <c r="A87" s="150" t="s">
        <v>169</v>
      </c>
      <c r="B87" s="151"/>
      <c r="C87" s="149"/>
      <c r="D87" s="149"/>
      <c r="E87" s="1"/>
      <c r="F87" s="388">
        <v>475593454</v>
      </c>
      <c r="G87" s="388">
        <v>444753671</v>
      </c>
      <c r="H87" s="253"/>
      <c r="I87" s="152"/>
      <c r="J87" s="147"/>
    </row>
    <row r="88" spans="1:10" s="99" customFormat="1" ht="15.75">
      <c r="A88" s="150" t="s">
        <v>170</v>
      </c>
      <c r="B88" s="6"/>
      <c r="C88" s="6"/>
      <c r="D88" s="6"/>
      <c r="E88" s="6"/>
      <c r="F88" s="388">
        <v>10811181</v>
      </c>
      <c r="G88" s="388">
        <v>10811181</v>
      </c>
      <c r="H88" s="253"/>
      <c r="I88" s="152"/>
      <c r="J88" s="147"/>
    </row>
    <row r="89" spans="1:10" s="99" customFormat="1" ht="15.75">
      <c r="A89" s="452" t="s">
        <v>172</v>
      </c>
      <c r="B89" s="452"/>
      <c r="C89" s="452"/>
      <c r="D89" s="452"/>
      <c r="E89" s="67"/>
      <c r="F89" s="388">
        <v>301752727</v>
      </c>
      <c r="G89" s="388">
        <v>301752727</v>
      </c>
      <c r="H89" s="253"/>
      <c r="I89" s="152"/>
      <c r="J89" s="147"/>
    </row>
    <row r="90" spans="1:10" s="99" customFormat="1" ht="15.75">
      <c r="A90" s="452" t="s">
        <v>607</v>
      </c>
      <c r="B90" s="452"/>
      <c r="C90" s="452"/>
      <c r="D90" s="452"/>
      <c r="E90" s="67"/>
      <c r="F90" s="388">
        <v>919253096</v>
      </c>
      <c r="G90" s="388">
        <v>919253096</v>
      </c>
      <c r="H90" s="253"/>
      <c r="I90" s="152"/>
      <c r="J90" s="147"/>
    </row>
    <row r="91" spans="1:10" s="99" customFormat="1" ht="15.75">
      <c r="A91" s="452" t="s">
        <v>37</v>
      </c>
      <c r="B91" s="452"/>
      <c r="C91" s="452"/>
      <c r="D91" s="452"/>
      <c r="E91" s="67"/>
      <c r="F91" s="388">
        <v>109810000</v>
      </c>
      <c r="G91" s="388">
        <v>109810000</v>
      </c>
      <c r="H91" s="265"/>
      <c r="I91" s="152"/>
      <c r="J91" s="147"/>
    </row>
    <row r="92" spans="1:10" s="99" customFormat="1" ht="15.75">
      <c r="A92" s="150" t="s">
        <v>601</v>
      </c>
      <c r="B92" s="67"/>
      <c r="C92" s="67"/>
      <c r="D92" s="67"/>
      <c r="E92" s="67"/>
      <c r="F92" s="529">
        <f>125818177+163413636+1155682799</f>
        <v>1444914612</v>
      </c>
      <c r="G92" s="530">
        <v>1444914612</v>
      </c>
      <c r="H92" s="222"/>
      <c r="I92" s="152"/>
      <c r="J92" s="147"/>
    </row>
    <row r="93" spans="1:10" s="99" customFormat="1" ht="15.75">
      <c r="A93" s="150" t="s">
        <v>602</v>
      </c>
      <c r="B93" s="67"/>
      <c r="C93" s="67"/>
      <c r="D93" s="67"/>
      <c r="E93" s="67"/>
      <c r="F93" s="531">
        <v>19784692342</v>
      </c>
      <c r="G93" s="529">
        <v>91605731218</v>
      </c>
      <c r="H93" s="222"/>
      <c r="I93" s="152"/>
      <c r="J93" s="147"/>
    </row>
    <row r="94" spans="1:10" s="99" customFormat="1" ht="15.75">
      <c r="A94" s="150" t="s">
        <v>33</v>
      </c>
      <c r="B94" s="67"/>
      <c r="C94" s="67"/>
      <c r="D94" s="67"/>
      <c r="E94" s="67"/>
      <c r="F94" s="529">
        <v>9580429881</v>
      </c>
      <c r="G94" s="530">
        <v>1166452176</v>
      </c>
      <c r="H94" s="382"/>
      <c r="I94" s="147"/>
      <c r="J94" s="147"/>
    </row>
    <row r="95" spans="1:10" s="99" customFormat="1" ht="15.75">
      <c r="A95" s="150" t="s">
        <v>34</v>
      </c>
      <c r="B95" s="67"/>
      <c r="C95" s="67"/>
      <c r="D95" s="67"/>
      <c r="E95" s="67"/>
      <c r="F95" s="529">
        <v>11931164740</v>
      </c>
      <c r="G95" s="530">
        <v>7174372772</v>
      </c>
      <c r="H95" s="382"/>
      <c r="I95" s="147"/>
      <c r="J95" s="147"/>
    </row>
    <row r="96" spans="1:10" s="99" customFormat="1" ht="15.75">
      <c r="A96" s="150" t="s">
        <v>36</v>
      </c>
      <c r="B96" s="67"/>
      <c r="C96" s="67"/>
      <c r="D96" s="67"/>
      <c r="E96" s="67"/>
      <c r="F96" s="529">
        <v>700519714</v>
      </c>
      <c r="G96" s="530">
        <v>700519714</v>
      </c>
      <c r="H96" s="382"/>
      <c r="I96" s="147"/>
      <c r="J96" s="147"/>
    </row>
    <row r="97" spans="1:10" s="99" customFormat="1" ht="15.75">
      <c r="A97" s="150" t="s">
        <v>35</v>
      </c>
      <c r="B97" s="67"/>
      <c r="C97" s="67"/>
      <c r="D97" s="67"/>
      <c r="E97" s="67"/>
      <c r="F97" s="529">
        <v>129798726</v>
      </c>
      <c r="G97" s="530">
        <v>129798726</v>
      </c>
      <c r="H97" s="253"/>
      <c r="I97" s="147"/>
      <c r="J97" s="147"/>
    </row>
    <row r="98" spans="1:10" s="99" customFormat="1" ht="15.75">
      <c r="A98" s="150" t="s">
        <v>608</v>
      </c>
      <c r="B98" s="67"/>
      <c r="C98" s="67"/>
      <c r="D98" s="67"/>
      <c r="E98" s="67"/>
      <c r="F98" s="531">
        <v>27537896295</v>
      </c>
      <c r="G98" s="530">
        <v>19376522468</v>
      </c>
      <c r="H98" s="253"/>
      <c r="I98" s="152"/>
      <c r="J98" s="147"/>
    </row>
    <row r="99" spans="1:10" s="99" customFormat="1" ht="15.75">
      <c r="A99" s="150" t="s">
        <v>32</v>
      </c>
      <c r="B99" s="67"/>
      <c r="C99" s="67"/>
      <c r="D99" s="67"/>
      <c r="E99" s="67"/>
      <c r="F99" s="529">
        <v>127012272</v>
      </c>
      <c r="G99" s="530">
        <v>127012272</v>
      </c>
      <c r="H99" s="253"/>
      <c r="I99" s="152"/>
      <c r="J99" s="147"/>
    </row>
    <row r="100" spans="1:10" s="99" customFormat="1" ht="15.75" hidden="1">
      <c r="A100" s="150"/>
      <c r="B100" s="151"/>
      <c r="C100" s="149"/>
      <c r="D100" s="149"/>
      <c r="E100" s="1"/>
      <c r="F100" s="415"/>
      <c r="G100" s="415"/>
      <c r="H100" s="253"/>
      <c r="I100" s="152"/>
      <c r="J100" s="147"/>
    </row>
    <row r="101" spans="1:10" s="99" customFormat="1" ht="15.75" hidden="1">
      <c r="A101" s="150"/>
      <c r="B101" s="151"/>
      <c r="C101" s="149"/>
      <c r="D101" s="149"/>
      <c r="E101" s="1"/>
      <c r="F101" s="415"/>
      <c r="G101" s="415"/>
      <c r="H101" s="253"/>
      <c r="I101" s="152"/>
      <c r="J101" s="147"/>
    </row>
    <row r="102" spans="1:10" s="99" customFormat="1" ht="15.75" hidden="1">
      <c r="A102" s="150"/>
      <c r="B102" s="151"/>
      <c r="C102" s="149"/>
      <c r="D102" s="149"/>
      <c r="E102" s="1"/>
      <c r="F102" s="415"/>
      <c r="G102" s="415"/>
      <c r="H102" s="253"/>
      <c r="I102" s="152"/>
      <c r="J102" s="147"/>
    </row>
    <row r="103" spans="1:10" s="99" customFormat="1" ht="15.75" hidden="1">
      <c r="A103" s="150"/>
      <c r="B103" s="151"/>
      <c r="C103" s="149"/>
      <c r="D103" s="149"/>
      <c r="E103" s="1"/>
      <c r="F103" s="415"/>
      <c r="G103" s="415"/>
      <c r="H103" s="253"/>
      <c r="I103" s="152"/>
      <c r="J103" s="147"/>
    </row>
    <row r="104" spans="1:10" s="99" customFormat="1" ht="15.75">
      <c r="A104" s="150"/>
      <c r="B104" s="147"/>
      <c r="C104" s="147"/>
      <c r="D104" s="147"/>
      <c r="E104" s="147"/>
      <c r="F104" s="256"/>
      <c r="G104" s="260"/>
      <c r="H104" s="382"/>
      <c r="I104" s="147"/>
      <c r="J104" s="147"/>
    </row>
    <row r="105" spans="1:10" ht="18.75" customHeight="1">
      <c r="A105" s="458" t="s">
        <v>84</v>
      </c>
      <c r="B105" s="67"/>
      <c r="C105" s="67"/>
      <c r="D105" s="67"/>
      <c r="E105" s="67"/>
      <c r="F105" s="265"/>
      <c r="G105" s="67"/>
      <c r="H105" s="67"/>
      <c r="I105" s="67"/>
      <c r="J105" s="67"/>
    </row>
    <row r="106" spans="1:10" ht="15.75">
      <c r="A106" s="67"/>
      <c r="B106" s="67"/>
      <c r="C106" s="67"/>
      <c r="D106" s="67"/>
      <c r="E106" s="265"/>
      <c r="F106" s="265"/>
      <c r="G106" s="67"/>
      <c r="H106" s="67"/>
      <c r="I106" s="67"/>
      <c r="J106" s="67"/>
    </row>
    <row r="107" spans="1:10" ht="31.5">
      <c r="A107" s="559" t="s">
        <v>730</v>
      </c>
      <c r="B107" s="560"/>
      <c r="C107" s="560"/>
      <c r="D107" s="561"/>
      <c r="E107" s="142" t="s">
        <v>375</v>
      </c>
      <c r="F107" s="142" t="s">
        <v>376</v>
      </c>
      <c r="G107" s="142" t="s">
        <v>377</v>
      </c>
      <c r="H107" s="142" t="s">
        <v>378</v>
      </c>
      <c r="I107" s="453"/>
      <c r="J107" s="67"/>
    </row>
    <row r="108" spans="1:10" ht="15.75">
      <c r="A108" s="454" t="s">
        <v>760</v>
      </c>
      <c r="B108" s="157"/>
      <c r="C108" s="157"/>
      <c r="D108" s="158"/>
      <c r="E108" s="390">
        <v>65217193513</v>
      </c>
      <c r="F108" s="390">
        <f>SUM(F109:F112)</f>
        <v>0</v>
      </c>
      <c r="G108" s="390">
        <f>SUM(G109:G112)</f>
        <v>0</v>
      </c>
      <c r="H108" s="390">
        <f>SUM(H109:H112)</f>
        <v>65217193513</v>
      </c>
      <c r="I108" s="389"/>
      <c r="J108" s="265"/>
    </row>
    <row r="109" spans="1:10" ht="15.75">
      <c r="A109" s="553" t="s">
        <v>761</v>
      </c>
      <c r="B109" s="554"/>
      <c r="C109" s="554"/>
      <c r="D109" s="555"/>
      <c r="E109" s="391">
        <v>38755428479</v>
      </c>
      <c r="F109" s="457"/>
      <c r="G109" s="391"/>
      <c r="H109" s="391">
        <f>E109+F109-G109</f>
        <v>38755428479</v>
      </c>
      <c r="I109" s="389"/>
      <c r="J109" s="265"/>
    </row>
    <row r="110" spans="1:10" ht="15.75">
      <c r="A110" s="553" t="s">
        <v>762</v>
      </c>
      <c r="B110" s="554"/>
      <c r="C110" s="554"/>
      <c r="D110" s="555"/>
      <c r="E110" s="391">
        <v>26461765034</v>
      </c>
      <c r="F110" s="457"/>
      <c r="G110" s="391"/>
      <c r="H110" s="391">
        <f>E110+F110-G110</f>
        <v>26461765034</v>
      </c>
      <c r="I110" s="80"/>
      <c r="J110" s="265"/>
    </row>
    <row r="111" spans="1:10" ht="15.75">
      <c r="A111" s="553" t="s">
        <v>763</v>
      </c>
      <c r="B111" s="554"/>
      <c r="C111" s="554"/>
      <c r="D111" s="555"/>
      <c r="E111" s="391">
        <v>0</v>
      </c>
      <c r="F111" s="391"/>
      <c r="G111" s="391"/>
      <c r="H111" s="391">
        <f aca="true" t="shared" si="4" ref="H111:H122">E111+F111-G111</f>
        <v>0</v>
      </c>
      <c r="I111" s="80"/>
      <c r="J111" s="265"/>
    </row>
    <row r="112" spans="1:10" ht="15.75">
      <c r="A112" s="553" t="s">
        <v>85</v>
      </c>
      <c r="B112" s="565"/>
      <c r="C112" s="565"/>
      <c r="D112" s="566"/>
      <c r="E112" s="391">
        <v>0</v>
      </c>
      <c r="F112" s="391"/>
      <c r="G112" s="391"/>
      <c r="H112" s="391">
        <f t="shared" si="4"/>
        <v>0</v>
      </c>
      <c r="I112" s="80"/>
      <c r="J112" s="265"/>
    </row>
    <row r="113" spans="1:10" ht="15.75">
      <c r="A113" s="562" t="s">
        <v>752</v>
      </c>
      <c r="B113" s="563"/>
      <c r="C113" s="563"/>
      <c r="D113" s="564"/>
      <c r="E113" s="392">
        <v>16196674910</v>
      </c>
      <c r="F113" s="392">
        <f>SUM(F114:F117)</f>
        <v>611638635</v>
      </c>
      <c r="G113" s="392">
        <f>SUM(G114:G117)</f>
        <v>0</v>
      </c>
      <c r="H113" s="392">
        <f>SUM(H114:H117)</f>
        <v>16808313545</v>
      </c>
      <c r="I113" s="389"/>
      <c r="J113" s="265"/>
    </row>
    <row r="114" spans="1:10" ht="15.75">
      <c r="A114" s="553" t="s">
        <v>761</v>
      </c>
      <c r="B114" s="554"/>
      <c r="C114" s="554"/>
      <c r="D114" s="555"/>
      <c r="E114" s="391">
        <v>980924639</v>
      </c>
      <c r="F114" s="527">
        <v>193777143</v>
      </c>
      <c r="G114" s="391"/>
      <c r="H114" s="391">
        <f>E114+F114-G114</f>
        <v>1174701782</v>
      </c>
      <c r="I114" s="389"/>
      <c r="J114" s="265"/>
    </row>
    <row r="115" spans="1:10" ht="15.75">
      <c r="A115" s="553" t="s">
        <v>762</v>
      </c>
      <c r="B115" s="554"/>
      <c r="C115" s="554"/>
      <c r="D115" s="555"/>
      <c r="E115" s="391">
        <v>15215750271</v>
      </c>
      <c r="F115" s="527">
        <v>417861492</v>
      </c>
      <c r="G115" s="391"/>
      <c r="H115" s="391">
        <f>E115+F115-G115</f>
        <v>15633611763</v>
      </c>
      <c r="I115" s="80"/>
      <c r="J115" s="265"/>
    </row>
    <row r="116" spans="1:10" ht="15.75">
      <c r="A116" s="553" t="s">
        <v>763</v>
      </c>
      <c r="B116" s="554"/>
      <c r="C116" s="554"/>
      <c r="D116" s="555"/>
      <c r="E116" s="391">
        <v>0</v>
      </c>
      <c r="F116" s="391"/>
      <c r="G116" s="391"/>
      <c r="H116" s="391">
        <f t="shared" si="4"/>
        <v>0</v>
      </c>
      <c r="I116" s="80"/>
      <c r="J116" s="265"/>
    </row>
    <row r="117" spans="1:10" ht="15.75">
      <c r="A117" s="553" t="s">
        <v>85</v>
      </c>
      <c r="B117" s="554"/>
      <c r="C117" s="554"/>
      <c r="D117" s="555"/>
      <c r="E117" s="391">
        <v>0</v>
      </c>
      <c r="F117" s="391"/>
      <c r="G117" s="391"/>
      <c r="H117" s="391">
        <f t="shared" si="4"/>
        <v>0</v>
      </c>
      <c r="I117" s="80"/>
      <c r="J117" s="265"/>
    </row>
    <row r="118" spans="1:10" ht="15.75">
      <c r="A118" s="562" t="s">
        <v>764</v>
      </c>
      <c r="B118" s="563"/>
      <c r="C118" s="563"/>
      <c r="D118" s="564"/>
      <c r="E118" s="392">
        <v>49020518603</v>
      </c>
      <c r="F118" s="392">
        <v>0</v>
      </c>
      <c r="G118" s="392"/>
      <c r="H118" s="392">
        <f>H108-H113</f>
        <v>48408879968</v>
      </c>
      <c r="I118" s="389">
        <f>'BCD KT'!D48-H118</f>
        <v>0</v>
      </c>
      <c r="J118" s="265"/>
    </row>
    <row r="119" spans="1:10" ht="15.75">
      <c r="A119" s="553" t="s">
        <v>761</v>
      </c>
      <c r="B119" s="554"/>
      <c r="C119" s="554"/>
      <c r="D119" s="555"/>
      <c r="E119" s="391">
        <v>37774503840</v>
      </c>
      <c r="F119" s="391"/>
      <c r="G119" s="391">
        <f>G109-G114</f>
        <v>0</v>
      </c>
      <c r="H119" s="391">
        <f>H109-H114</f>
        <v>37580726697</v>
      </c>
      <c r="I119" s="389">
        <f>E118-'BCD KT'!E48</f>
        <v>0</v>
      </c>
      <c r="J119" s="265"/>
    </row>
    <row r="120" spans="1:10" ht="15.75">
      <c r="A120" s="553" t="s">
        <v>762</v>
      </c>
      <c r="B120" s="554"/>
      <c r="C120" s="554"/>
      <c r="D120" s="555"/>
      <c r="E120" s="391">
        <v>11246014763</v>
      </c>
      <c r="F120" s="391"/>
      <c r="G120" s="391"/>
      <c r="H120" s="391">
        <f>H110-H115</f>
        <v>10828153271</v>
      </c>
      <c r="I120" s="389"/>
      <c r="J120" s="265"/>
    </row>
    <row r="121" spans="1:10" ht="15.75">
      <c r="A121" s="553" t="s">
        <v>241</v>
      </c>
      <c r="B121" s="554"/>
      <c r="C121" s="554"/>
      <c r="D121" s="555"/>
      <c r="E121" s="391">
        <v>0</v>
      </c>
      <c r="F121" s="391">
        <f>F111-F116</f>
        <v>0</v>
      </c>
      <c r="G121" s="391">
        <f>G111-G116</f>
        <v>0</v>
      </c>
      <c r="H121" s="391">
        <f t="shared" si="4"/>
        <v>0</v>
      </c>
      <c r="I121" s="80"/>
      <c r="J121" s="265"/>
    </row>
    <row r="122" spans="1:10" ht="15.75">
      <c r="A122" s="556" t="s">
        <v>85</v>
      </c>
      <c r="B122" s="557"/>
      <c r="C122" s="557"/>
      <c r="D122" s="558"/>
      <c r="E122" s="393">
        <v>0</v>
      </c>
      <c r="F122" s="393">
        <f>F112-F117</f>
        <v>0</v>
      </c>
      <c r="G122" s="393">
        <f>G112-G117</f>
        <v>0</v>
      </c>
      <c r="H122" s="393">
        <f t="shared" si="4"/>
        <v>0</v>
      </c>
      <c r="I122" s="80"/>
      <c r="J122" s="265"/>
    </row>
    <row r="123" spans="1:10" ht="15.75">
      <c r="A123" s="67"/>
      <c r="B123" s="67"/>
      <c r="C123" s="67"/>
      <c r="D123" s="67"/>
      <c r="E123" s="265"/>
      <c r="F123" s="67"/>
      <c r="G123" s="67"/>
      <c r="H123" s="67"/>
      <c r="I123" s="67"/>
      <c r="J123" s="67"/>
    </row>
    <row r="124" spans="1:10" ht="15.75">
      <c r="A124" s="67" t="s">
        <v>86</v>
      </c>
      <c r="B124" s="67"/>
      <c r="C124" s="67"/>
      <c r="D124" s="67"/>
      <c r="E124" s="67"/>
      <c r="F124" s="67"/>
      <c r="G124" s="67"/>
      <c r="H124" s="67"/>
      <c r="I124" s="67"/>
      <c r="J124" s="67"/>
    </row>
    <row r="125" spans="1:10" ht="15.75">
      <c r="A125" s="67" t="s">
        <v>87</v>
      </c>
      <c r="B125" s="67"/>
      <c r="C125" s="67"/>
      <c r="D125" s="67"/>
      <c r="E125" s="67"/>
      <c r="F125" s="67"/>
      <c r="G125" s="265"/>
      <c r="H125" s="67"/>
      <c r="I125" s="67"/>
      <c r="J125" s="67"/>
    </row>
    <row r="126" ht="15.75">
      <c r="A126" s="6" t="s">
        <v>88</v>
      </c>
    </row>
  </sheetData>
  <sheetProtection/>
  <mergeCells count="34">
    <mergeCell ref="A33:C33"/>
    <mergeCell ref="A32:C32"/>
    <mergeCell ref="A3:C3"/>
    <mergeCell ref="A59:C59"/>
    <mergeCell ref="A60:C60"/>
    <mergeCell ref="A61:C61"/>
    <mergeCell ref="A62:C62"/>
    <mergeCell ref="A63:C63"/>
    <mergeCell ref="A64:C64"/>
    <mergeCell ref="A66:C66"/>
    <mergeCell ref="A67:C67"/>
    <mergeCell ref="A68:C68"/>
    <mergeCell ref="A69:C69"/>
    <mergeCell ref="A71:C71"/>
    <mergeCell ref="A72:C72"/>
    <mergeCell ref="A73:C73"/>
    <mergeCell ref="A75:C75"/>
    <mergeCell ref="A76:C76"/>
    <mergeCell ref="A107:D107"/>
    <mergeCell ref="A116:D116"/>
    <mergeCell ref="A109:D109"/>
    <mergeCell ref="A110:D110"/>
    <mergeCell ref="A111:D111"/>
    <mergeCell ref="A112:D112"/>
    <mergeCell ref="A121:D121"/>
    <mergeCell ref="A122:D122"/>
    <mergeCell ref="A57:C57"/>
    <mergeCell ref="A117:D117"/>
    <mergeCell ref="A118:D118"/>
    <mergeCell ref="A119:D119"/>
    <mergeCell ref="A120:D120"/>
    <mergeCell ref="A113:D113"/>
    <mergeCell ref="A114:D114"/>
    <mergeCell ref="A115:D115"/>
  </mergeCells>
  <printOptions/>
  <pageMargins left="0.94" right="0.21" top="0.41" bottom="0.17" header="0.33" footer="0.17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2509"/>
  <sheetViews>
    <sheetView showGridLines="0" zoomScalePageLayoutView="0" workbookViewId="0" topLeftCell="A1">
      <pane xSplit="2" ySplit="2" topLeftCell="D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12" sqref="I12"/>
    </sheetView>
  </sheetViews>
  <sheetFormatPr defaultColWidth="9.00390625" defaultRowHeight="12.75"/>
  <cols>
    <col min="1" max="1" width="6.875" style="159" customWidth="1"/>
    <col min="2" max="2" width="45.00390625" style="159" customWidth="1"/>
    <col min="3" max="3" width="12.375" style="159" customWidth="1"/>
    <col min="4" max="4" width="15.25390625" style="159" customWidth="1"/>
    <col min="5" max="5" width="9.25390625" style="159" customWidth="1"/>
    <col min="6" max="6" width="13.75390625" style="159" customWidth="1"/>
    <col min="7" max="16384" width="9.125" style="159" customWidth="1"/>
  </cols>
  <sheetData>
    <row r="3" spans="1:6" s="2" customFormat="1" ht="15.75">
      <c r="A3" s="451" t="s">
        <v>453</v>
      </c>
      <c r="B3" s="82"/>
      <c r="C3" s="585" t="s">
        <v>57</v>
      </c>
      <c r="D3" s="585"/>
      <c r="E3" s="585" t="s">
        <v>56</v>
      </c>
      <c r="F3" s="585"/>
    </row>
    <row r="4" spans="1:6" s="2" customFormat="1" ht="15.75">
      <c r="A4" s="451"/>
      <c r="B4" s="82"/>
      <c r="C4" s="476" t="s">
        <v>529</v>
      </c>
      <c r="D4" s="476" t="s">
        <v>530</v>
      </c>
      <c r="E4" s="476" t="s">
        <v>529</v>
      </c>
      <c r="F4" s="476" t="s">
        <v>530</v>
      </c>
    </row>
    <row r="5" spans="1:6" s="74" customFormat="1" ht="15.75">
      <c r="A5" s="498" t="s">
        <v>531</v>
      </c>
      <c r="B5" s="498" t="s">
        <v>532</v>
      </c>
      <c r="C5" s="587">
        <f>C6+C7+C8</f>
        <v>15000000000</v>
      </c>
      <c r="D5" s="587"/>
      <c r="E5" s="495"/>
      <c r="F5" s="495">
        <f>F6+F7+F8</f>
        <v>15000000000</v>
      </c>
    </row>
    <row r="6" spans="1:6" s="2" customFormat="1" ht="15.75">
      <c r="A6" s="451"/>
      <c r="B6" s="494" t="s">
        <v>135</v>
      </c>
      <c r="C6" s="586">
        <v>6000000000</v>
      </c>
      <c r="D6" s="586"/>
      <c r="F6" s="497">
        <v>6000000000</v>
      </c>
    </row>
    <row r="7" spans="1:6" s="2" customFormat="1" ht="15.75">
      <c r="A7" s="451"/>
      <c r="B7" s="494" t="s">
        <v>136</v>
      </c>
      <c r="C7" s="586">
        <v>6000000000</v>
      </c>
      <c r="D7" s="586">
        <v>6000000000</v>
      </c>
      <c r="F7" s="497">
        <v>6000000000</v>
      </c>
    </row>
    <row r="8" spans="1:6" s="2" customFormat="1" ht="15.75">
      <c r="A8" s="451"/>
      <c r="B8" s="494" t="s">
        <v>137</v>
      </c>
      <c r="C8" s="586">
        <v>3000000000</v>
      </c>
      <c r="D8" s="586"/>
      <c r="F8" s="497">
        <v>3000000000</v>
      </c>
    </row>
    <row r="9" spans="1:6" s="2" customFormat="1" ht="15.75">
      <c r="A9" s="451"/>
      <c r="B9" s="82"/>
      <c r="C9" s="476"/>
      <c r="D9" s="476"/>
      <c r="E9" s="476"/>
      <c r="F9" s="476"/>
    </row>
    <row r="10" spans="1:6" s="2" customFormat="1" ht="15.75">
      <c r="A10" s="477" t="s">
        <v>535</v>
      </c>
      <c r="B10" s="477" t="s">
        <v>536</v>
      </c>
      <c r="C10" s="501"/>
      <c r="D10" s="501">
        <f>SUM(D11:D14)</f>
        <v>62250000000</v>
      </c>
      <c r="E10" s="501"/>
      <c r="F10" s="501">
        <f>SUM(F11:F14)</f>
        <v>55550000000</v>
      </c>
    </row>
    <row r="11" spans="1:6" s="2" customFormat="1" ht="15.75">
      <c r="A11" s="477"/>
      <c r="B11" s="494" t="s">
        <v>138</v>
      </c>
      <c r="C11" s="496">
        <v>3600000</v>
      </c>
      <c r="D11" s="496">
        <v>36000000000</v>
      </c>
      <c r="E11" s="496">
        <v>3600000</v>
      </c>
      <c r="F11" s="496">
        <v>36000000000</v>
      </c>
    </row>
    <row r="12" spans="1:6" s="2" customFormat="1" ht="15.75">
      <c r="A12" s="477"/>
      <c r="B12" s="494" t="s">
        <v>139</v>
      </c>
      <c r="C12" s="496">
        <v>0</v>
      </c>
      <c r="D12" s="496">
        <v>5850000000</v>
      </c>
      <c r="E12" s="496">
        <v>0</v>
      </c>
      <c r="F12" s="496">
        <v>5850000000</v>
      </c>
    </row>
    <row r="13" spans="1:6" s="2" customFormat="1" ht="15.75">
      <c r="A13" s="477"/>
      <c r="B13" s="494" t="s">
        <v>140</v>
      </c>
      <c r="C13" s="496">
        <v>1470000</v>
      </c>
      <c r="D13" s="496">
        <f>8000000000+6700000000</f>
        <v>14700000000</v>
      </c>
      <c r="E13" s="496">
        <v>800000</v>
      </c>
      <c r="F13" s="496">
        <v>8000000000</v>
      </c>
    </row>
    <row r="14" spans="1:6" s="2" customFormat="1" ht="15.75">
      <c r="A14" s="477"/>
      <c r="B14" s="494" t="s">
        <v>275</v>
      </c>
      <c r="C14" s="496">
        <v>570000</v>
      </c>
      <c r="D14" s="496">
        <v>5700000000</v>
      </c>
      <c r="E14" s="496">
        <v>570000</v>
      </c>
      <c r="F14" s="496">
        <v>5700000000</v>
      </c>
    </row>
    <row r="15" spans="1:6" s="2" customFormat="1" ht="15.75">
      <c r="A15" s="477"/>
      <c r="B15" s="478" t="s">
        <v>533</v>
      </c>
      <c r="C15" s="501"/>
      <c r="D15" s="501"/>
      <c r="E15" s="501"/>
      <c r="F15" s="501"/>
    </row>
    <row r="16" spans="1:6" s="2" customFormat="1" ht="15.75">
      <c r="A16" s="477"/>
      <c r="B16" s="494" t="s">
        <v>141</v>
      </c>
      <c r="C16" s="501"/>
      <c r="D16" s="501"/>
      <c r="E16" s="501"/>
      <c r="F16" s="501"/>
    </row>
    <row r="17" spans="1:6" s="2" customFormat="1" ht="15.75">
      <c r="A17" s="477"/>
      <c r="B17" s="494" t="s">
        <v>276</v>
      </c>
      <c r="C17" s="501"/>
      <c r="D17" s="501"/>
      <c r="E17" s="501"/>
      <c r="F17" s="501"/>
    </row>
    <row r="18" spans="1:6" s="2" customFormat="1" ht="15.75">
      <c r="A18" s="477"/>
      <c r="B18" s="478" t="s">
        <v>534</v>
      </c>
      <c r="C18" s="501"/>
      <c r="D18" s="501"/>
      <c r="E18" s="501"/>
      <c r="F18" s="501"/>
    </row>
    <row r="19" spans="1:6" s="2" customFormat="1" ht="15.75">
      <c r="A19" s="477"/>
      <c r="B19" s="478" t="s">
        <v>528</v>
      </c>
      <c r="C19" s="501"/>
      <c r="D19" s="501"/>
      <c r="E19" s="501"/>
      <c r="F19" s="501"/>
    </row>
    <row r="20" spans="1:6" s="2" customFormat="1" ht="15.75">
      <c r="A20" s="477" t="s">
        <v>537</v>
      </c>
      <c r="B20" s="477" t="s">
        <v>538</v>
      </c>
      <c r="C20" s="501"/>
      <c r="D20" s="501">
        <f>D21+D41</f>
        <v>18324891650</v>
      </c>
      <c r="E20" s="501"/>
      <c r="F20" s="501">
        <f>F21+F41</f>
        <v>19239507294</v>
      </c>
    </row>
    <row r="21" spans="1:6" s="2" customFormat="1" ht="15.75">
      <c r="A21" s="478"/>
      <c r="B21" s="478" t="s">
        <v>89</v>
      </c>
      <c r="C21" s="502"/>
      <c r="D21" s="501">
        <f>SUM(D22:D29)</f>
        <v>18124891650</v>
      </c>
      <c r="E21" s="502"/>
      <c r="F21" s="501">
        <f>SUM(F22:F29)</f>
        <v>19034507294</v>
      </c>
    </row>
    <row r="22" spans="1:6" s="2" customFormat="1" ht="15.75">
      <c r="A22" s="499"/>
      <c r="B22" s="499" t="s">
        <v>142</v>
      </c>
      <c r="C22" s="503">
        <v>17882</v>
      </c>
      <c r="D22" s="503">
        <v>76263680</v>
      </c>
      <c r="E22" s="503">
        <v>178882</v>
      </c>
      <c r="F22" s="503">
        <v>76263680</v>
      </c>
    </row>
    <row r="23" spans="1:6" s="2" customFormat="1" ht="15.75">
      <c r="A23" s="499"/>
      <c r="B23" s="499" t="s">
        <v>143</v>
      </c>
      <c r="C23" s="503">
        <v>222093</v>
      </c>
      <c r="D23" s="503">
        <v>2331791614</v>
      </c>
      <c r="E23" s="503">
        <v>222093</v>
      </c>
      <c r="F23" s="503">
        <v>2331791614</v>
      </c>
    </row>
    <row r="24" spans="1:6" s="2" customFormat="1" ht="15.75">
      <c r="A24" s="499"/>
      <c r="B24" s="499" t="s">
        <v>144</v>
      </c>
      <c r="C24" s="503">
        <v>10000</v>
      </c>
      <c r="D24" s="503">
        <v>615000000</v>
      </c>
      <c r="E24" s="503">
        <v>10000</v>
      </c>
      <c r="F24" s="503">
        <v>615000000</v>
      </c>
    </row>
    <row r="25" spans="1:6" s="2" customFormat="1" ht="15.75">
      <c r="A25" s="499"/>
      <c r="B25" s="499" t="s">
        <v>145</v>
      </c>
      <c r="C25" s="503">
        <v>27680</v>
      </c>
      <c r="D25" s="503">
        <v>741452000</v>
      </c>
      <c r="E25" s="503">
        <v>27680</v>
      </c>
      <c r="F25" s="503">
        <v>741452000</v>
      </c>
    </row>
    <row r="26" spans="1:6" s="2" customFormat="1" ht="15.75">
      <c r="A26" s="499"/>
      <c r="B26" s="499" t="s">
        <v>147</v>
      </c>
      <c r="C26" s="503">
        <v>60000</v>
      </c>
      <c r="D26" s="503">
        <v>2020000000</v>
      </c>
      <c r="E26" s="503">
        <v>20000</v>
      </c>
      <c r="F26" s="503">
        <v>2020000000</v>
      </c>
    </row>
    <row r="27" spans="1:6" s="2" customFormat="1" ht="15.75">
      <c r="A27" s="499"/>
      <c r="B27" s="499" t="s">
        <v>148</v>
      </c>
      <c r="C27" s="503">
        <v>1000000</v>
      </c>
      <c r="D27" s="503">
        <v>10000000000</v>
      </c>
      <c r="E27" s="503">
        <v>1000000</v>
      </c>
      <c r="F27" s="503">
        <v>10000000000</v>
      </c>
    </row>
    <row r="28" spans="1:6" s="2" customFormat="1" ht="15.75">
      <c r="A28" s="499"/>
      <c r="B28" s="499" t="s">
        <v>149</v>
      </c>
      <c r="C28" s="503">
        <v>150000</v>
      </c>
      <c r="D28" s="503">
        <v>2250000000</v>
      </c>
      <c r="E28" s="503">
        <v>150000</v>
      </c>
      <c r="F28" s="503">
        <v>2250000000</v>
      </c>
    </row>
    <row r="29" spans="1:6" s="2" customFormat="1" ht="15.75">
      <c r="A29" s="499"/>
      <c r="B29" s="499" t="s">
        <v>150</v>
      </c>
      <c r="C29" s="503">
        <v>0</v>
      </c>
      <c r="D29" s="503">
        <v>90384356</v>
      </c>
      <c r="E29" s="503">
        <v>0</v>
      </c>
      <c r="F29" s="503">
        <v>1000000000</v>
      </c>
    </row>
    <row r="30" spans="1:6" s="2" customFormat="1" ht="15.75">
      <c r="A30" s="500" t="s">
        <v>197</v>
      </c>
      <c r="B30" s="498" t="s">
        <v>151</v>
      </c>
      <c r="C30" s="503"/>
      <c r="D30" s="503"/>
      <c r="E30" s="503"/>
      <c r="F30" s="503"/>
    </row>
    <row r="31" spans="1:6" s="2" customFormat="1" ht="15.75" hidden="1">
      <c r="A31" s="500"/>
      <c r="B31" s="494" t="s">
        <v>152</v>
      </c>
      <c r="C31" s="503"/>
      <c r="D31" s="503"/>
      <c r="E31" s="503"/>
      <c r="F31" s="503"/>
    </row>
    <row r="32" spans="1:6" s="2" customFormat="1" ht="15.75" hidden="1">
      <c r="A32" s="500"/>
      <c r="B32" s="494" t="s">
        <v>153</v>
      </c>
      <c r="C32" s="503"/>
      <c r="D32" s="503"/>
      <c r="E32" s="503"/>
      <c r="F32" s="503"/>
    </row>
    <row r="33" spans="1:6" s="2" customFormat="1" ht="15.75" hidden="1">
      <c r="A33" s="500"/>
      <c r="B33" s="494" t="s">
        <v>154</v>
      </c>
      <c r="C33" s="503"/>
      <c r="D33" s="503"/>
      <c r="E33" s="503"/>
      <c r="F33" s="503"/>
    </row>
    <row r="34" spans="1:6" s="2" customFormat="1" ht="15.75" hidden="1">
      <c r="A34" s="500"/>
      <c r="B34" s="494" t="s">
        <v>155</v>
      </c>
      <c r="C34" s="503"/>
      <c r="D34" s="503"/>
      <c r="E34" s="503"/>
      <c r="F34" s="503"/>
    </row>
    <row r="35" spans="1:6" s="2" customFormat="1" ht="15.75" hidden="1">
      <c r="A35" s="500"/>
      <c r="B35" s="494" t="s">
        <v>156</v>
      </c>
      <c r="C35" s="503"/>
      <c r="D35" s="503"/>
      <c r="E35" s="503"/>
      <c r="F35" s="503"/>
    </row>
    <row r="36" spans="1:6" s="2" customFormat="1" ht="15.75" hidden="1">
      <c r="A36" s="500"/>
      <c r="B36" s="494" t="s">
        <v>157</v>
      </c>
      <c r="C36" s="503"/>
      <c r="D36" s="503"/>
      <c r="E36" s="503"/>
      <c r="F36" s="503"/>
    </row>
    <row r="37" spans="1:6" s="2" customFormat="1" ht="15.75">
      <c r="A37" s="500"/>
      <c r="B37" s="494" t="s">
        <v>270</v>
      </c>
      <c r="C37" s="503"/>
      <c r="D37" s="503"/>
      <c r="E37" s="503"/>
      <c r="F37" s="503"/>
    </row>
    <row r="38" spans="1:6" s="2" customFormat="1" ht="15.75" hidden="1">
      <c r="A38" s="500"/>
      <c r="B38" s="494"/>
      <c r="C38" s="503"/>
      <c r="D38" s="503"/>
      <c r="E38" s="503"/>
      <c r="F38" s="503"/>
    </row>
    <row r="39" spans="1:6" s="2" customFormat="1" ht="15.75" hidden="1">
      <c r="A39" s="500"/>
      <c r="B39" s="494"/>
      <c r="C39" s="503"/>
      <c r="D39" s="503"/>
      <c r="E39" s="503"/>
      <c r="F39" s="503"/>
    </row>
    <row r="40" spans="1:6" s="2" customFormat="1" ht="15.75">
      <c r="A40" s="500"/>
      <c r="B40" s="494"/>
      <c r="C40" s="503"/>
      <c r="D40" s="503"/>
      <c r="E40" s="503"/>
      <c r="F40" s="503"/>
    </row>
    <row r="41" spans="1:6" s="2" customFormat="1" ht="15.75">
      <c r="A41" s="498"/>
      <c r="B41" s="498" t="s">
        <v>90</v>
      </c>
      <c r="C41" s="495"/>
      <c r="D41" s="495">
        <f>D42</f>
        <v>200000000</v>
      </c>
      <c r="E41" s="495"/>
      <c r="F41" s="495">
        <f>F42</f>
        <v>205000000</v>
      </c>
    </row>
    <row r="42" spans="1:6" s="2" customFormat="1" ht="15.75">
      <c r="A42" s="498"/>
      <c r="B42" s="494" t="s">
        <v>158</v>
      </c>
      <c r="C42" s="496">
        <v>3</v>
      </c>
      <c r="D42" s="496">
        <v>200000000</v>
      </c>
      <c r="E42" s="496">
        <v>3</v>
      </c>
      <c r="F42" s="496">
        <v>205000000</v>
      </c>
    </row>
    <row r="43" spans="1:6" s="2" customFormat="1" ht="15.75">
      <c r="A43" s="498"/>
      <c r="B43" s="498" t="s">
        <v>539</v>
      </c>
      <c r="C43" s="495"/>
      <c r="D43" s="495"/>
      <c r="E43" s="495"/>
      <c r="F43" s="495"/>
    </row>
    <row r="44" spans="1:6" s="2" customFormat="1" ht="15.75">
      <c r="A44" s="494"/>
      <c r="B44" s="494" t="s">
        <v>540</v>
      </c>
      <c r="C44" s="496"/>
      <c r="D44" s="496"/>
      <c r="E44" s="496"/>
      <c r="F44" s="496"/>
    </row>
    <row r="45" spans="1:6" s="2" customFormat="1" ht="15.75">
      <c r="A45" s="494"/>
      <c r="B45" s="494" t="s">
        <v>533</v>
      </c>
      <c r="C45" s="496"/>
      <c r="D45" s="496"/>
      <c r="E45" s="496"/>
      <c r="F45" s="496"/>
    </row>
    <row r="46" spans="1:6" s="2" customFormat="1" ht="15.75">
      <c r="A46" s="494"/>
      <c r="B46" s="494" t="s">
        <v>526</v>
      </c>
      <c r="C46" s="496"/>
      <c r="D46" s="496"/>
      <c r="E46" s="496"/>
      <c r="F46" s="496"/>
    </row>
    <row r="47" spans="1:6" s="2" customFormat="1" ht="15.75">
      <c r="A47" s="494"/>
      <c r="B47" s="494" t="s">
        <v>541</v>
      </c>
      <c r="C47" s="496"/>
      <c r="D47" s="496"/>
      <c r="E47" s="496"/>
      <c r="F47" s="496"/>
    </row>
    <row r="48" spans="1:6" s="2" customFormat="1" ht="15.75">
      <c r="A48" s="498"/>
      <c r="B48" s="498" t="s">
        <v>528</v>
      </c>
      <c r="C48" s="495"/>
      <c r="D48" s="495"/>
      <c r="E48" s="495"/>
      <c r="F48" s="495"/>
    </row>
    <row r="49" spans="1:6" s="2" customFormat="1" ht="15.75">
      <c r="A49" s="66"/>
      <c r="B49" s="479" t="s">
        <v>159</v>
      </c>
      <c r="C49" s="504"/>
      <c r="D49" s="504">
        <f>D10+D21+D41+C5</f>
        <v>95574891650</v>
      </c>
      <c r="E49" s="66"/>
      <c r="F49" s="504">
        <f>F10+F21+F41+F5</f>
        <v>89789507294</v>
      </c>
    </row>
    <row r="50" spans="1:6" s="99" customFormat="1" ht="15.75">
      <c r="A50" s="451" t="s">
        <v>91</v>
      </c>
      <c r="B50" s="83"/>
      <c r="C50" s="547" t="s">
        <v>57</v>
      </c>
      <c r="D50" s="547"/>
      <c r="E50" s="68"/>
      <c r="F50" s="68" t="s">
        <v>56</v>
      </c>
    </row>
    <row r="51" spans="1:6" s="99" customFormat="1" ht="15.75">
      <c r="A51" s="451"/>
      <c r="B51" s="83" t="s">
        <v>227</v>
      </c>
      <c r="C51" s="154"/>
      <c r="D51" s="154">
        <f>2625110671-D52</f>
        <v>2511495671</v>
      </c>
      <c r="E51" s="154"/>
      <c r="F51" s="154">
        <v>5022991337</v>
      </c>
    </row>
    <row r="52" spans="1:6" s="99" customFormat="1" ht="15.75">
      <c r="A52" s="161"/>
      <c r="B52" s="161" t="s">
        <v>146</v>
      </c>
      <c r="C52" s="455"/>
      <c r="D52" s="455">
        <v>113615000</v>
      </c>
      <c r="E52" s="455"/>
      <c r="F52" s="470">
        <v>170422500</v>
      </c>
    </row>
    <row r="53" spans="1:6" s="99" customFormat="1" ht="15.75">
      <c r="A53" s="161"/>
      <c r="B53" s="161" t="s">
        <v>162</v>
      </c>
      <c r="C53" s="429"/>
      <c r="D53" s="429">
        <v>1294543155</v>
      </c>
      <c r="E53" s="429"/>
      <c r="F53" s="470">
        <v>126163910</v>
      </c>
    </row>
    <row r="54" spans="1:6" s="99" customFormat="1" ht="15.75">
      <c r="A54" s="161"/>
      <c r="B54" s="161" t="s">
        <v>609</v>
      </c>
      <c r="C54" s="548">
        <v>0</v>
      </c>
      <c r="D54" s="548"/>
      <c r="E54" s="429"/>
      <c r="F54" s="470">
        <v>0</v>
      </c>
    </row>
    <row r="55" spans="1:6" s="99" customFormat="1" ht="15.75">
      <c r="A55" s="161"/>
      <c r="B55" s="82" t="s">
        <v>729</v>
      </c>
      <c r="C55" s="546">
        <f>SUM(C51:D54)</f>
        <v>3919653826</v>
      </c>
      <c r="D55" s="546"/>
      <c r="E55" s="263"/>
      <c r="F55" s="263">
        <f>SUM(F51:F54)</f>
        <v>5319577747</v>
      </c>
    </row>
    <row r="56" spans="1:6" s="99" customFormat="1" ht="15.75">
      <c r="A56" s="451" t="s">
        <v>92</v>
      </c>
      <c r="B56" s="82"/>
      <c r="C56" s="68"/>
      <c r="D56" s="68" t="s">
        <v>57</v>
      </c>
      <c r="E56" s="68"/>
      <c r="F56" s="68" t="s">
        <v>56</v>
      </c>
    </row>
    <row r="57" spans="1:6" s="99" customFormat="1" ht="15.75">
      <c r="A57" s="161"/>
      <c r="B57" s="161" t="s">
        <v>93</v>
      </c>
      <c r="C57" s="262"/>
      <c r="D57" s="262">
        <v>3005600000</v>
      </c>
      <c r="E57" s="262"/>
      <c r="F57" s="262">
        <v>3005600000</v>
      </c>
    </row>
    <row r="58" spans="1:6" s="99" customFormat="1" ht="15.75">
      <c r="A58" s="161"/>
      <c r="B58" s="161" t="s">
        <v>94</v>
      </c>
      <c r="C58" s="262"/>
      <c r="D58" s="262">
        <v>3085200000</v>
      </c>
      <c r="E58" s="262"/>
      <c r="F58" s="262">
        <v>7526000000</v>
      </c>
    </row>
    <row r="59" spans="1:6" s="99" customFormat="1" ht="15.75">
      <c r="A59" s="161"/>
      <c r="B59" s="82" t="s">
        <v>729</v>
      </c>
      <c r="C59" s="263"/>
      <c r="D59" s="263">
        <f>SUM(D56:D58)</f>
        <v>6090800000</v>
      </c>
      <c r="E59" s="263"/>
      <c r="F59" s="263">
        <f>SUM(F56:F58)</f>
        <v>10531600000</v>
      </c>
    </row>
    <row r="60" spans="1:6" s="6" customFormat="1" ht="15.75">
      <c r="A60" s="383" t="s">
        <v>765</v>
      </c>
      <c r="B60" s="95"/>
      <c r="C60" s="68"/>
      <c r="D60" s="68" t="s">
        <v>57</v>
      </c>
      <c r="E60" s="68"/>
      <c r="F60" s="68" t="s">
        <v>56</v>
      </c>
    </row>
    <row r="61" spans="1:6" s="99" customFormat="1" ht="18.75" customHeight="1">
      <c r="A61" s="83"/>
      <c r="B61" s="87" t="s">
        <v>121</v>
      </c>
      <c r="C61" s="260"/>
      <c r="D61" s="260">
        <v>4711629</v>
      </c>
      <c r="E61" s="260"/>
      <c r="F61" s="260">
        <v>5720563</v>
      </c>
    </row>
    <row r="62" spans="1:6" s="99" customFormat="1" ht="15.75" customHeight="1">
      <c r="A62" s="83"/>
      <c r="B62" s="87" t="s">
        <v>122</v>
      </c>
      <c r="C62" s="260"/>
      <c r="D62" s="260">
        <v>0</v>
      </c>
      <c r="E62" s="260"/>
      <c r="F62" s="260">
        <v>0</v>
      </c>
    </row>
    <row r="63" spans="1:6" s="99" customFormat="1" ht="15.75">
      <c r="A63" s="161"/>
      <c r="B63" s="162" t="s">
        <v>766</v>
      </c>
      <c r="C63" s="260"/>
      <c r="D63" s="260">
        <v>0</v>
      </c>
      <c r="E63" s="260"/>
      <c r="F63" s="260">
        <v>0</v>
      </c>
    </row>
    <row r="64" spans="1:6" s="99" customFormat="1" ht="15.75">
      <c r="A64" s="161"/>
      <c r="B64" s="162" t="s">
        <v>767</v>
      </c>
      <c r="C64" s="260"/>
      <c r="D64" s="260">
        <v>0</v>
      </c>
      <c r="E64" s="260"/>
      <c r="F64" s="260">
        <v>0</v>
      </c>
    </row>
    <row r="65" spans="1:6" s="99" customFormat="1" ht="15.75">
      <c r="A65" s="161"/>
      <c r="B65" s="162" t="s">
        <v>768</v>
      </c>
      <c r="C65" s="260"/>
      <c r="D65" s="260">
        <v>13144041872</v>
      </c>
      <c r="E65" s="260"/>
      <c r="F65" s="260">
        <v>17388169859</v>
      </c>
    </row>
    <row r="66" spans="1:6" s="99" customFormat="1" ht="15.75">
      <c r="A66" s="161"/>
      <c r="B66" s="162" t="s">
        <v>96</v>
      </c>
      <c r="C66" s="260"/>
      <c r="D66" s="260">
        <v>46162244</v>
      </c>
      <c r="E66" s="260"/>
      <c r="F66" s="260">
        <v>45110170</v>
      </c>
    </row>
    <row r="67" spans="1:6" s="99" customFormat="1" ht="15.75">
      <c r="A67" s="161"/>
      <c r="B67" s="162" t="s">
        <v>769</v>
      </c>
      <c r="C67" s="260"/>
      <c r="D67" s="260">
        <v>0</v>
      </c>
      <c r="E67" s="260"/>
      <c r="F67" s="260">
        <v>0</v>
      </c>
    </row>
    <row r="68" spans="1:6" s="99" customFormat="1" ht="15.75">
      <c r="A68" s="161"/>
      <c r="B68" s="162" t="s">
        <v>97</v>
      </c>
      <c r="C68" s="260"/>
      <c r="D68" s="260">
        <v>0</v>
      </c>
      <c r="E68" s="260"/>
      <c r="F68" s="260">
        <v>0</v>
      </c>
    </row>
    <row r="69" spans="1:6" s="99" customFormat="1" ht="15.75">
      <c r="A69" s="161"/>
      <c r="B69" s="162" t="s">
        <v>770</v>
      </c>
      <c r="C69" s="260"/>
      <c r="D69" s="260">
        <v>0</v>
      </c>
      <c r="E69" s="260"/>
      <c r="F69" s="260">
        <v>0</v>
      </c>
    </row>
    <row r="70" spans="1:6" s="99" customFormat="1" ht="15.75">
      <c r="A70" s="161"/>
      <c r="B70" s="162" t="s">
        <v>98</v>
      </c>
      <c r="C70" s="260"/>
      <c r="D70" s="260">
        <v>0</v>
      </c>
      <c r="E70" s="260"/>
      <c r="F70" s="260">
        <v>0</v>
      </c>
    </row>
    <row r="71" spans="1:6" s="99" customFormat="1" ht="15.75">
      <c r="A71" s="161"/>
      <c r="B71" s="82" t="s">
        <v>729</v>
      </c>
      <c r="C71" s="263"/>
      <c r="D71" s="263">
        <f>SUM(D61:D70)</f>
        <v>13194915745</v>
      </c>
      <c r="E71" s="263"/>
      <c r="F71" s="263">
        <f>SUM(F61:F70)</f>
        <v>17439000592</v>
      </c>
    </row>
    <row r="72" spans="1:6" s="99" customFormat="1" ht="15.75">
      <c r="A72" s="161"/>
      <c r="B72" s="162"/>
      <c r="C72" s="263"/>
      <c r="D72" s="263"/>
      <c r="E72" s="263"/>
      <c r="F72" s="263"/>
    </row>
    <row r="73" spans="1:6" s="6" customFormat="1" ht="15.75">
      <c r="A73" s="383" t="s">
        <v>308</v>
      </c>
      <c r="B73" s="95"/>
      <c r="C73" s="68"/>
      <c r="D73" s="68" t="s">
        <v>57</v>
      </c>
      <c r="E73" s="68"/>
      <c r="F73" s="68" t="s">
        <v>56</v>
      </c>
    </row>
    <row r="74" spans="1:6" s="99" customFormat="1" ht="15.75">
      <c r="A74" s="161"/>
      <c r="B74" s="163" t="s">
        <v>160</v>
      </c>
      <c r="C74" s="264"/>
      <c r="D74" s="264">
        <v>12404889859</v>
      </c>
      <c r="E74" s="264"/>
      <c r="F74" s="264">
        <v>12404889859</v>
      </c>
    </row>
    <row r="75" spans="1:6" s="99" customFormat="1" ht="15.75">
      <c r="A75" s="161"/>
      <c r="B75" s="162" t="s">
        <v>307</v>
      </c>
      <c r="C75" s="262"/>
      <c r="D75" s="262">
        <v>193750286</v>
      </c>
      <c r="E75" s="262"/>
      <c r="F75" s="262">
        <v>259204832</v>
      </c>
    </row>
    <row r="76" spans="1:6" s="99" customFormat="1" ht="15.75">
      <c r="A76" s="161"/>
      <c r="B76" s="163" t="s">
        <v>610</v>
      </c>
      <c r="C76" s="262"/>
      <c r="D76" s="262">
        <v>0</v>
      </c>
      <c r="E76" s="262"/>
      <c r="F76" s="262">
        <v>0</v>
      </c>
    </row>
    <row r="77" spans="1:6" s="99" customFormat="1" ht="15.75">
      <c r="A77" s="161"/>
      <c r="B77" s="82" t="s">
        <v>729</v>
      </c>
      <c r="C77" s="263"/>
      <c r="D77" s="263">
        <f>SUM(D74:D76)</f>
        <v>12598640145</v>
      </c>
      <c r="E77" s="263"/>
      <c r="F77" s="263">
        <f>SUM(F74:F76)</f>
        <v>12664094691</v>
      </c>
    </row>
    <row r="78" spans="1:6" s="384" customFormat="1" ht="15.75">
      <c r="A78" s="383" t="s">
        <v>123</v>
      </c>
      <c r="B78" s="432"/>
      <c r="C78" s="68"/>
      <c r="D78" s="68" t="s">
        <v>57</v>
      </c>
      <c r="E78" s="68"/>
      <c r="F78" s="68" t="s">
        <v>56</v>
      </c>
    </row>
    <row r="79" spans="1:6" s="384" customFormat="1" ht="15.75">
      <c r="A79" s="433"/>
      <c r="B79" s="434" t="s">
        <v>771</v>
      </c>
      <c r="C79" s="385"/>
      <c r="D79" s="385">
        <v>0</v>
      </c>
      <c r="E79" s="385"/>
      <c r="F79" s="385">
        <v>0</v>
      </c>
    </row>
    <row r="80" spans="1:6" s="384" customFormat="1" ht="15.75">
      <c r="A80" s="433"/>
      <c r="B80" s="434" t="s">
        <v>773</v>
      </c>
      <c r="C80" s="430"/>
      <c r="D80" s="430">
        <v>15334722</v>
      </c>
      <c r="E80" s="430"/>
      <c r="F80" s="430">
        <v>13801918</v>
      </c>
    </row>
    <row r="81" spans="1:6" s="384" customFormat="1" ht="15.75">
      <c r="A81" s="433"/>
      <c r="B81" s="434" t="s">
        <v>578</v>
      </c>
      <c r="C81" s="430"/>
      <c r="D81" s="430">
        <v>319077</v>
      </c>
      <c r="E81" s="430"/>
      <c r="F81" s="430">
        <v>0</v>
      </c>
    </row>
    <row r="82" spans="1:6" s="384" customFormat="1" ht="15.75">
      <c r="A82" s="433"/>
      <c r="B82" s="434" t="s">
        <v>772</v>
      </c>
      <c r="C82" s="430"/>
      <c r="D82" s="430">
        <v>150881342</v>
      </c>
      <c r="E82" s="430"/>
      <c r="F82" s="430">
        <v>149452850</v>
      </c>
    </row>
    <row r="83" spans="1:6" s="384" customFormat="1" ht="15.75">
      <c r="A83" s="433"/>
      <c r="B83" s="434" t="s">
        <v>579</v>
      </c>
      <c r="C83" s="430"/>
      <c r="D83" s="430">
        <v>0</v>
      </c>
      <c r="E83" s="430"/>
      <c r="F83" s="430">
        <v>0</v>
      </c>
    </row>
    <row r="84" spans="1:6" s="384" customFormat="1" ht="15.75">
      <c r="A84" s="433"/>
      <c r="B84" s="434" t="s">
        <v>580</v>
      </c>
      <c r="C84" s="430"/>
      <c r="D84" s="430">
        <v>16900000000</v>
      </c>
      <c r="E84" s="430"/>
      <c r="F84" s="430">
        <v>16900000000</v>
      </c>
    </row>
    <row r="85" spans="1:6" s="384" customFormat="1" ht="15.75">
      <c r="A85" s="433"/>
      <c r="B85" s="434" t="s">
        <v>774</v>
      </c>
      <c r="C85" s="430"/>
      <c r="D85" s="430"/>
      <c r="E85" s="430"/>
      <c r="F85" s="430"/>
    </row>
    <row r="86" spans="1:6" s="384" customFormat="1" ht="15.75">
      <c r="A86" s="433"/>
      <c r="B86" s="434" t="s">
        <v>775</v>
      </c>
      <c r="C86" s="430"/>
      <c r="D86" s="430">
        <v>4437982103</v>
      </c>
      <c r="E86" s="430"/>
      <c r="F86" s="430">
        <v>2659990729</v>
      </c>
    </row>
    <row r="87" spans="1:6" s="384" customFormat="1" ht="15.75">
      <c r="A87" s="433"/>
      <c r="B87" s="432" t="s">
        <v>724</v>
      </c>
      <c r="C87" s="431"/>
      <c r="D87" s="431">
        <f>SUM(D79:D86)</f>
        <v>21504517244</v>
      </c>
      <c r="E87" s="431"/>
      <c r="F87" s="431">
        <f>SUM(F79:F86)</f>
        <v>19723245497</v>
      </c>
    </row>
    <row r="88" spans="1:6" s="6" customFormat="1" ht="15.75">
      <c r="A88" s="95" t="s">
        <v>776</v>
      </c>
      <c r="B88" s="95"/>
      <c r="C88" s="68"/>
      <c r="D88" s="68" t="s">
        <v>57</v>
      </c>
      <c r="E88" s="68"/>
      <c r="F88" s="68" t="s">
        <v>56</v>
      </c>
    </row>
    <row r="89" spans="1:6" s="99" customFormat="1" ht="15.75">
      <c r="A89" s="83"/>
      <c r="B89" s="87" t="s">
        <v>777</v>
      </c>
      <c r="C89" s="260"/>
      <c r="D89" s="260">
        <v>0</v>
      </c>
      <c r="E89" s="260"/>
      <c r="F89" s="260">
        <v>0</v>
      </c>
    </row>
    <row r="90" spans="1:6" s="99" customFormat="1" ht="15.75">
      <c r="A90" s="161"/>
      <c r="B90" s="162" t="s">
        <v>778</v>
      </c>
      <c r="C90" s="264"/>
      <c r="D90" s="264">
        <v>0</v>
      </c>
      <c r="E90" s="264"/>
      <c r="F90" s="264">
        <v>0</v>
      </c>
    </row>
    <row r="91" spans="1:6" s="99" customFormat="1" ht="15.75">
      <c r="A91" s="161"/>
      <c r="B91" s="95" t="s">
        <v>724</v>
      </c>
      <c r="C91" s="263"/>
      <c r="D91" s="263">
        <f>SUM(D89:D90)</f>
        <v>0</v>
      </c>
      <c r="E91" s="263"/>
      <c r="F91" s="263">
        <f>SUM(F89:F90)</f>
        <v>0</v>
      </c>
    </row>
    <row r="92" spans="1:6" s="384" customFormat="1" ht="15.75">
      <c r="A92" s="383" t="s">
        <v>581</v>
      </c>
      <c r="B92" s="383"/>
      <c r="C92" s="141"/>
      <c r="D92" s="141" t="s">
        <v>57</v>
      </c>
      <c r="E92" s="141"/>
      <c r="F92" s="141" t="s">
        <v>56</v>
      </c>
    </row>
    <row r="93" spans="2:6" s="384" customFormat="1" ht="15.75">
      <c r="B93" s="383" t="s">
        <v>582</v>
      </c>
      <c r="C93" s="386"/>
      <c r="D93" s="386">
        <v>63185539246</v>
      </c>
      <c r="E93" s="386"/>
      <c r="F93" s="386">
        <v>55207776348</v>
      </c>
    </row>
    <row r="94" spans="1:6" s="99" customFormat="1" ht="15.75">
      <c r="A94" s="161"/>
      <c r="B94" s="162" t="s">
        <v>779</v>
      </c>
      <c r="C94" s="262"/>
      <c r="D94" s="262">
        <v>63185539246</v>
      </c>
      <c r="E94" s="262"/>
      <c r="F94" s="264">
        <v>55207776348</v>
      </c>
    </row>
    <row r="95" spans="1:6" s="99" customFormat="1" ht="15.75">
      <c r="A95" s="161"/>
      <c r="B95" s="162" t="s">
        <v>780</v>
      </c>
      <c r="C95" s="264"/>
      <c r="D95" s="264"/>
      <c r="E95" s="264"/>
      <c r="F95" s="264"/>
    </row>
    <row r="96" spans="1:6" s="99" customFormat="1" ht="15.75">
      <c r="A96" s="161"/>
      <c r="B96" s="162" t="s">
        <v>782</v>
      </c>
      <c r="C96" s="264"/>
      <c r="D96" s="264"/>
      <c r="E96" s="264"/>
      <c r="F96" s="264"/>
    </row>
    <row r="97" spans="2:6" s="99" customFormat="1" ht="15.75">
      <c r="B97" s="95" t="s">
        <v>622</v>
      </c>
      <c r="C97" s="260"/>
      <c r="D97" s="260">
        <v>0</v>
      </c>
      <c r="E97" s="260"/>
      <c r="F97" s="260">
        <v>0</v>
      </c>
    </row>
    <row r="98" spans="1:6" s="99" customFormat="1" ht="15.75">
      <c r="A98" s="161"/>
      <c r="B98" s="162" t="s">
        <v>781</v>
      </c>
      <c r="C98" s="264"/>
      <c r="D98" s="264"/>
      <c r="E98" s="264"/>
      <c r="F98" s="264"/>
    </row>
    <row r="99" spans="1:6" s="99" customFormat="1" ht="15.75">
      <c r="A99" s="161"/>
      <c r="B99" s="162" t="s">
        <v>783</v>
      </c>
      <c r="C99" s="264"/>
      <c r="D99" s="264"/>
      <c r="E99" s="264"/>
      <c r="F99" s="264"/>
    </row>
    <row r="100" spans="1:6" s="99" customFormat="1" ht="15.75">
      <c r="A100" s="163"/>
      <c r="B100" s="95" t="s">
        <v>724</v>
      </c>
      <c r="C100" s="263"/>
      <c r="D100" s="263">
        <v>63185539246</v>
      </c>
      <c r="E100" s="263"/>
      <c r="F100" s="263">
        <v>55207776348</v>
      </c>
    </row>
    <row r="101" spans="1:6" s="99" customFormat="1" ht="15.75">
      <c r="A101" s="161"/>
      <c r="B101" s="161"/>
      <c r="C101" s="160"/>
      <c r="D101" s="160"/>
      <c r="E101" s="160"/>
      <c r="F101" s="160"/>
    </row>
    <row r="102" spans="1:6" s="99" customFormat="1" ht="15.75">
      <c r="A102" s="161"/>
      <c r="B102" s="161"/>
      <c r="C102" s="160"/>
      <c r="D102" s="160"/>
      <c r="E102" s="160"/>
      <c r="F102" s="160"/>
    </row>
    <row r="103" spans="1:6" s="99" customFormat="1" ht="15.75">
      <c r="A103" s="161"/>
      <c r="B103" s="161"/>
      <c r="C103" s="160"/>
      <c r="D103" s="160"/>
      <c r="E103" s="160"/>
      <c r="F103" s="160"/>
    </row>
    <row r="104" spans="1:6" s="99" customFormat="1" ht="15.75">
      <c r="A104" s="161"/>
      <c r="B104" s="161"/>
      <c r="C104" s="160"/>
      <c r="D104" s="160"/>
      <c r="E104" s="160"/>
      <c r="F104" s="160"/>
    </row>
    <row r="105" spans="1:6" s="99" customFormat="1" ht="15.75">
      <c r="A105" s="161"/>
      <c r="B105" s="161"/>
      <c r="C105" s="160"/>
      <c r="D105" s="160"/>
      <c r="E105" s="160"/>
      <c r="F105" s="160"/>
    </row>
    <row r="106" spans="1:6" s="99" customFormat="1" ht="15.75">
      <c r="A106" s="161"/>
      <c r="B106" s="161"/>
      <c r="C106" s="160"/>
      <c r="D106" s="160"/>
      <c r="E106" s="160"/>
      <c r="F106" s="160"/>
    </row>
    <row r="107" spans="1:6" s="99" customFormat="1" ht="15.75">
      <c r="A107" s="161"/>
      <c r="B107" s="161"/>
      <c r="C107" s="160"/>
      <c r="D107" s="160"/>
      <c r="E107" s="160"/>
      <c r="F107" s="160"/>
    </row>
    <row r="108" spans="1:6" s="99" customFormat="1" ht="15.75">
      <c r="A108" s="161"/>
      <c r="B108" s="161"/>
      <c r="C108" s="160"/>
      <c r="D108" s="160"/>
      <c r="E108" s="160"/>
      <c r="F108" s="160"/>
    </row>
    <row r="109" spans="1:6" s="99" customFormat="1" ht="15.75">
      <c r="A109" s="161"/>
      <c r="B109" s="161"/>
      <c r="C109" s="160"/>
      <c r="D109" s="160"/>
      <c r="E109" s="160"/>
      <c r="F109" s="160"/>
    </row>
    <row r="110" spans="1:6" s="99" customFormat="1" ht="15.75">
      <c r="A110" s="161"/>
      <c r="B110" s="161"/>
      <c r="C110" s="160"/>
      <c r="D110" s="160"/>
      <c r="E110" s="160"/>
      <c r="F110" s="160"/>
    </row>
    <row r="111" spans="1:2" s="99" customFormat="1" ht="15.75">
      <c r="A111" s="161"/>
      <c r="B111" s="161"/>
    </row>
    <row r="112" spans="1:2" s="99" customFormat="1" ht="15.75">
      <c r="A112" s="161"/>
      <c r="B112" s="161"/>
    </row>
    <row r="113" spans="1:2" s="99" customFormat="1" ht="15.75">
      <c r="A113" s="161"/>
      <c r="B113" s="161"/>
    </row>
    <row r="114" spans="1:2" s="99" customFormat="1" ht="15.75">
      <c r="A114" s="161"/>
      <c r="B114" s="161"/>
    </row>
    <row r="115" spans="1:2" s="99" customFormat="1" ht="15.75">
      <c r="A115" s="161"/>
      <c r="B115" s="161"/>
    </row>
    <row r="116" spans="1:2" s="99" customFormat="1" ht="15.75">
      <c r="A116" s="161"/>
      <c r="B116" s="161"/>
    </row>
    <row r="117" spans="1:2" s="99" customFormat="1" ht="15.75">
      <c r="A117" s="161"/>
      <c r="B117" s="161"/>
    </row>
    <row r="118" spans="1:2" s="99" customFormat="1" ht="15.75">
      <c r="A118" s="161"/>
      <c r="B118" s="161"/>
    </row>
    <row r="119" spans="1:2" s="99" customFormat="1" ht="15.75">
      <c r="A119" s="161"/>
      <c r="B119" s="161"/>
    </row>
    <row r="120" spans="1:2" s="99" customFormat="1" ht="15.75">
      <c r="A120" s="161"/>
      <c r="B120" s="161"/>
    </row>
    <row r="121" spans="1:2" s="99" customFormat="1" ht="15.75">
      <c r="A121" s="161"/>
      <c r="B121" s="161"/>
    </row>
    <row r="122" spans="1:2" s="99" customFormat="1" ht="15.75">
      <c r="A122" s="161"/>
      <c r="B122" s="161"/>
    </row>
    <row r="123" spans="1:2" s="99" customFormat="1" ht="15.75">
      <c r="A123" s="161"/>
      <c r="B123" s="161"/>
    </row>
    <row r="124" spans="1:2" s="99" customFormat="1" ht="15.75">
      <c r="A124" s="161"/>
      <c r="B124" s="161"/>
    </row>
    <row r="125" spans="1:2" s="99" customFormat="1" ht="15.75">
      <c r="A125" s="161"/>
      <c r="B125" s="161"/>
    </row>
    <row r="126" spans="1:2" s="99" customFormat="1" ht="15.75">
      <c r="A126" s="161"/>
      <c r="B126" s="161"/>
    </row>
    <row r="127" spans="1:2" s="99" customFormat="1" ht="15.75">
      <c r="A127" s="161"/>
      <c r="B127" s="161"/>
    </row>
    <row r="128" spans="1:2" s="99" customFormat="1" ht="15.75">
      <c r="A128" s="161"/>
      <c r="B128" s="161"/>
    </row>
    <row r="129" spans="1:2" s="99" customFormat="1" ht="15.75">
      <c r="A129" s="161"/>
      <c r="B129" s="161"/>
    </row>
    <row r="130" spans="1:2" s="99" customFormat="1" ht="15.75">
      <c r="A130" s="161"/>
      <c r="B130" s="161"/>
    </row>
    <row r="131" spans="1:2" s="99" customFormat="1" ht="15.75">
      <c r="A131" s="161"/>
      <c r="B131" s="161"/>
    </row>
    <row r="132" spans="1:2" s="99" customFormat="1" ht="15.75">
      <c r="A132" s="161"/>
      <c r="B132" s="161"/>
    </row>
    <row r="133" spans="1:2" s="99" customFormat="1" ht="15.75">
      <c r="A133" s="161"/>
      <c r="B133" s="161"/>
    </row>
    <row r="134" spans="1:2" s="99" customFormat="1" ht="15.75">
      <c r="A134" s="161"/>
      <c r="B134" s="161"/>
    </row>
    <row r="135" spans="1:2" s="99" customFormat="1" ht="15.75">
      <c r="A135" s="161"/>
      <c r="B135" s="161"/>
    </row>
    <row r="136" spans="1:2" s="99" customFormat="1" ht="15.75">
      <c r="A136" s="161"/>
      <c r="B136" s="161"/>
    </row>
    <row r="137" spans="1:2" s="99" customFormat="1" ht="15.75">
      <c r="A137" s="161"/>
      <c r="B137" s="161"/>
    </row>
    <row r="138" spans="1:2" s="99" customFormat="1" ht="15.75">
      <c r="A138" s="161"/>
      <c r="B138" s="161"/>
    </row>
    <row r="139" spans="1:2" s="99" customFormat="1" ht="15.75">
      <c r="A139" s="161"/>
      <c r="B139" s="161"/>
    </row>
    <row r="140" spans="1:2" s="99" customFormat="1" ht="15.75">
      <c r="A140" s="161"/>
      <c r="B140" s="161"/>
    </row>
    <row r="141" spans="1:2" s="99" customFormat="1" ht="15.75">
      <c r="A141" s="161"/>
      <c r="B141" s="161"/>
    </row>
    <row r="142" spans="1:2" s="99" customFormat="1" ht="15.75">
      <c r="A142" s="161"/>
      <c r="B142" s="161"/>
    </row>
    <row r="143" spans="1:2" s="99" customFormat="1" ht="15.75">
      <c r="A143" s="161"/>
      <c r="B143" s="161"/>
    </row>
    <row r="144" spans="1:2" s="99" customFormat="1" ht="15.75">
      <c r="A144" s="161"/>
      <c r="B144" s="161"/>
    </row>
    <row r="145" spans="1:2" s="99" customFormat="1" ht="15.75">
      <c r="A145" s="161"/>
      <c r="B145" s="161"/>
    </row>
    <row r="146" spans="1:2" s="99" customFormat="1" ht="15.75">
      <c r="A146" s="161"/>
      <c r="B146" s="161"/>
    </row>
    <row r="147" spans="1:2" s="99" customFormat="1" ht="15.75">
      <c r="A147" s="161"/>
      <c r="B147" s="161"/>
    </row>
    <row r="148" spans="1:2" s="99" customFormat="1" ht="15.75">
      <c r="A148" s="161"/>
      <c r="B148" s="161"/>
    </row>
    <row r="149" spans="1:2" s="99" customFormat="1" ht="15.75">
      <c r="A149" s="161"/>
      <c r="B149" s="161"/>
    </row>
    <row r="150" spans="1:2" s="99" customFormat="1" ht="15.75">
      <c r="A150" s="161"/>
      <c r="B150" s="161"/>
    </row>
    <row r="151" spans="1:2" s="99" customFormat="1" ht="15.75">
      <c r="A151" s="161"/>
      <c r="B151" s="161"/>
    </row>
    <row r="152" spans="1:2" s="99" customFormat="1" ht="15.75">
      <c r="A152" s="161"/>
      <c r="B152" s="161"/>
    </row>
    <row r="153" spans="1:2" s="99" customFormat="1" ht="15.75">
      <c r="A153" s="161"/>
      <c r="B153" s="161"/>
    </row>
    <row r="154" spans="1:2" s="99" customFormat="1" ht="15.75">
      <c r="A154" s="161"/>
      <c r="B154" s="161"/>
    </row>
    <row r="155" spans="1:2" s="99" customFormat="1" ht="15.75">
      <c r="A155" s="161"/>
      <c r="B155" s="161"/>
    </row>
    <row r="156" spans="1:2" s="99" customFormat="1" ht="15.75">
      <c r="A156" s="161"/>
      <c r="B156" s="161"/>
    </row>
    <row r="157" spans="1:2" s="99" customFormat="1" ht="15.75">
      <c r="A157" s="161"/>
      <c r="B157" s="161"/>
    </row>
    <row r="158" spans="1:2" s="99" customFormat="1" ht="15.75">
      <c r="A158" s="161"/>
      <c r="B158" s="161"/>
    </row>
    <row r="159" spans="1:2" s="99" customFormat="1" ht="15.75">
      <c r="A159" s="161"/>
      <c r="B159" s="161"/>
    </row>
    <row r="160" spans="1:2" s="99" customFormat="1" ht="15.75">
      <c r="A160" s="161"/>
      <c r="B160" s="161"/>
    </row>
    <row r="161" spans="1:2" s="99" customFormat="1" ht="15.75">
      <c r="A161" s="161"/>
      <c r="B161" s="161"/>
    </row>
    <row r="162" spans="1:2" s="99" customFormat="1" ht="15.75">
      <c r="A162" s="161"/>
      <c r="B162" s="161"/>
    </row>
    <row r="163" spans="1:2" s="99" customFormat="1" ht="15.75">
      <c r="A163" s="161"/>
      <c r="B163" s="161"/>
    </row>
    <row r="164" spans="1:2" s="99" customFormat="1" ht="15.75">
      <c r="A164" s="161"/>
      <c r="B164" s="161"/>
    </row>
    <row r="165" spans="1:2" s="99" customFormat="1" ht="15.75">
      <c r="A165" s="161"/>
      <c r="B165" s="161"/>
    </row>
    <row r="166" spans="1:2" s="99" customFormat="1" ht="15.75">
      <c r="A166" s="161"/>
      <c r="B166" s="161"/>
    </row>
    <row r="167" spans="1:2" s="99" customFormat="1" ht="15.75">
      <c r="A167" s="161"/>
      <c r="B167" s="161"/>
    </row>
    <row r="168" spans="1:2" s="99" customFormat="1" ht="15.75">
      <c r="A168" s="161"/>
      <c r="B168" s="161"/>
    </row>
    <row r="169" spans="1:2" s="99" customFormat="1" ht="15.75">
      <c r="A169" s="161"/>
      <c r="B169" s="161"/>
    </row>
    <row r="170" spans="1:2" s="99" customFormat="1" ht="15.75">
      <c r="A170" s="161"/>
      <c r="B170" s="161"/>
    </row>
    <row r="171" spans="1:2" s="99" customFormat="1" ht="15.75">
      <c r="A171" s="161"/>
      <c r="B171" s="161"/>
    </row>
    <row r="172" spans="1:2" s="99" customFormat="1" ht="15.75">
      <c r="A172" s="161"/>
      <c r="B172" s="161"/>
    </row>
    <row r="173" spans="1:2" s="99" customFormat="1" ht="15.75">
      <c r="A173" s="161"/>
      <c r="B173" s="161"/>
    </row>
    <row r="174" spans="1:2" s="99" customFormat="1" ht="15.75">
      <c r="A174" s="161"/>
      <c r="B174" s="161"/>
    </row>
    <row r="175" spans="1:2" s="99" customFormat="1" ht="15.75">
      <c r="A175" s="161"/>
      <c r="B175" s="161"/>
    </row>
    <row r="176" spans="1:2" s="99" customFormat="1" ht="15.75">
      <c r="A176" s="161"/>
      <c r="B176" s="161"/>
    </row>
    <row r="177" spans="1:2" s="99" customFormat="1" ht="15.75">
      <c r="A177" s="161"/>
      <c r="B177" s="161"/>
    </row>
    <row r="178" spans="1:2" s="99" customFormat="1" ht="15.75">
      <c r="A178" s="161"/>
      <c r="B178" s="161"/>
    </row>
    <row r="179" spans="1:2" s="99" customFormat="1" ht="15.75">
      <c r="A179" s="161"/>
      <c r="B179" s="161"/>
    </row>
    <row r="180" spans="1:2" s="99" customFormat="1" ht="15.75">
      <c r="A180" s="161"/>
      <c r="B180" s="161"/>
    </row>
    <row r="181" spans="1:2" s="99" customFormat="1" ht="15.75">
      <c r="A181" s="161"/>
      <c r="B181" s="161"/>
    </row>
    <row r="182" spans="1:2" s="99" customFormat="1" ht="15.75">
      <c r="A182" s="161"/>
      <c r="B182" s="161"/>
    </row>
    <row r="183" spans="1:2" s="99" customFormat="1" ht="15.75">
      <c r="A183" s="161"/>
      <c r="B183" s="161"/>
    </row>
    <row r="184" spans="1:2" s="99" customFormat="1" ht="15.75">
      <c r="A184" s="161"/>
      <c r="B184" s="161"/>
    </row>
    <row r="185" spans="1:2" s="99" customFormat="1" ht="15.75">
      <c r="A185" s="161"/>
      <c r="B185" s="161"/>
    </row>
    <row r="186" spans="1:2" s="99" customFormat="1" ht="15.75">
      <c r="A186" s="161"/>
      <c r="B186" s="161"/>
    </row>
    <row r="187" spans="1:2" s="99" customFormat="1" ht="15.75">
      <c r="A187" s="161"/>
      <c r="B187" s="161"/>
    </row>
    <row r="188" spans="1:2" s="99" customFormat="1" ht="15.75">
      <c r="A188" s="161"/>
      <c r="B188" s="161"/>
    </row>
    <row r="189" spans="1:2" s="99" customFormat="1" ht="15.75">
      <c r="A189" s="161"/>
      <c r="B189" s="161"/>
    </row>
    <row r="190" spans="1:2" s="99" customFormat="1" ht="15.75">
      <c r="A190" s="161"/>
      <c r="B190" s="161"/>
    </row>
    <row r="191" spans="1:2" s="99" customFormat="1" ht="15.75">
      <c r="A191" s="161"/>
      <c r="B191" s="161"/>
    </row>
    <row r="192" spans="1:2" s="99" customFormat="1" ht="15.75">
      <c r="A192" s="161"/>
      <c r="B192" s="161"/>
    </row>
    <row r="193" spans="1:2" s="99" customFormat="1" ht="15.75">
      <c r="A193" s="161"/>
      <c r="B193" s="161"/>
    </row>
    <row r="194" spans="1:2" s="99" customFormat="1" ht="15.75">
      <c r="A194" s="161"/>
      <c r="B194" s="161"/>
    </row>
    <row r="195" spans="1:2" s="99" customFormat="1" ht="15.75">
      <c r="A195" s="161"/>
      <c r="B195" s="161"/>
    </row>
    <row r="196" spans="1:2" s="99" customFormat="1" ht="15.75">
      <c r="A196" s="161"/>
      <c r="B196" s="161"/>
    </row>
    <row r="197" spans="1:2" s="99" customFormat="1" ht="15.75">
      <c r="A197" s="161"/>
      <c r="B197" s="161"/>
    </row>
    <row r="198" spans="1:2" s="99" customFormat="1" ht="15.75">
      <c r="A198" s="161"/>
      <c r="B198" s="161"/>
    </row>
    <row r="199" spans="1:2" s="99" customFormat="1" ht="15.75">
      <c r="A199" s="161"/>
      <c r="B199" s="161"/>
    </row>
    <row r="200" spans="1:2" s="99" customFormat="1" ht="15.75">
      <c r="A200" s="161"/>
      <c r="B200" s="161"/>
    </row>
    <row r="201" spans="1:2" s="99" customFormat="1" ht="15.75">
      <c r="A201" s="161"/>
      <c r="B201" s="161"/>
    </row>
    <row r="202" spans="1:2" s="99" customFormat="1" ht="15.75">
      <c r="A202" s="161"/>
      <c r="B202" s="161"/>
    </row>
    <row r="203" spans="1:2" s="99" customFormat="1" ht="15.75">
      <c r="A203" s="161"/>
      <c r="B203" s="161"/>
    </row>
    <row r="204" spans="1:2" s="99" customFormat="1" ht="15.75">
      <c r="A204" s="161"/>
      <c r="B204" s="161"/>
    </row>
    <row r="205" spans="1:2" s="99" customFormat="1" ht="15.75">
      <c r="A205" s="161"/>
      <c r="B205" s="161"/>
    </row>
    <row r="206" spans="1:2" s="99" customFormat="1" ht="15.75">
      <c r="A206" s="161"/>
      <c r="B206" s="161"/>
    </row>
    <row r="207" spans="1:2" s="99" customFormat="1" ht="15.75">
      <c r="A207" s="161"/>
      <c r="B207" s="161"/>
    </row>
    <row r="208" spans="1:2" s="99" customFormat="1" ht="15.75">
      <c r="A208" s="161"/>
      <c r="B208" s="161"/>
    </row>
    <row r="209" spans="1:2" s="99" customFormat="1" ht="15.75">
      <c r="A209" s="161"/>
      <c r="B209" s="161"/>
    </row>
    <row r="210" spans="1:2" s="99" customFormat="1" ht="15.75">
      <c r="A210" s="161"/>
      <c r="B210" s="161"/>
    </row>
    <row r="211" spans="1:2" s="99" customFormat="1" ht="15.75">
      <c r="A211" s="161"/>
      <c r="B211" s="161"/>
    </row>
    <row r="212" spans="1:2" s="99" customFormat="1" ht="15.75">
      <c r="A212" s="161"/>
      <c r="B212" s="161"/>
    </row>
    <row r="213" spans="1:2" s="99" customFormat="1" ht="15.75">
      <c r="A213" s="161"/>
      <c r="B213" s="161"/>
    </row>
    <row r="214" spans="1:2" s="99" customFormat="1" ht="15.75">
      <c r="A214" s="161"/>
      <c r="B214" s="161"/>
    </row>
    <row r="215" spans="1:2" s="99" customFormat="1" ht="15.75">
      <c r="A215" s="161"/>
      <c r="B215" s="161"/>
    </row>
    <row r="216" spans="1:2" s="99" customFormat="1" ht="15.75">
      <c r="A216" s="161"/>
      <c r="B216" s="161"/>
    </row>
    <row r="217" spans="1:2" s="99" customFormat="1" ht="15.75">
      <c r="A217" s="161"/>
      <c r="B217" s="161"/>
    </row>
    <row r="218" spans="1:2" s="99" customFormat="1" ht="15.75">
      <c r="A218" s="161"/>
      <c r="B218" s="161"/>
    </row>
    <row r="219" spans="1:2" s="99" customFormat="1" ht="15.75">
      <c r="A219" s="161"/>
      <c r="B219" s="161"/>
    </row>
    <row r="220" spans="1:2" s="99" customFormat="1" ht="15.75">
      <c r="A220" s="161"/>
      <c r="B220" s="161"/>
    </row>
    <row r="221" spans="1:2" s="99" customFormat="1" ht="15.75">
      <c r="A221" s="161"/>
      <c r="B221" s="161"/>
    </row>
    <row r="222" spans="1:2" s="99" customFormat="1" ht="15.75">
      <c r="A222" s="161"/>
      <c r="B222" s="161"/>
    </row>
    <row r="223" spans="1:2" s="99" customFormat="1" ht="15.75">
      <c r="A223" s="161"/>
      <c r="B223" s="161"/>
    </row>
    <row r="224" spans="1:2" s="99" customFormat="1" ht="15.75">
      <c r="A224" s="161"/>
      <c r="B224" s="161"/>
    </row>
    <row r="225" spans="1:2" s="99" customFormat="1" ht="15.75">
      <c r="A225" s="161"/>
      <c r="B225" s="161"/>
    </row>
    <row r="226" spans="1:2" s="99" customFormat="1" ht="15.75">
      <c r="A226" s="161"/>
      <c r="B226" s="161"/>
    </row>
    <row r="227" spans="1:2" s="99" customFormat="1" ht="15.75">
      <c r="A227" s="161"/>
      <c r="B227" s="161"/>
    </row>
    <row r="228" spans="1:2" s="99" customFormat="1" ht="15.75">
      <c r="A228" s="161"/>
      <c r="B228" s="161"/>
    </row>
    <row r="229" spans="1:2" s="99" customFormat="1" ht="15.75">
      <c r="A229" s="161"/>
      <c r="B229" s="161"/>
    </row>
    <row r="230" spans="1:2" s="99" customFormat="1" ht="15.75">
      <c r="A230" s="161"/>
      <c r="B230" s="161"/>
    </row>
    <row r="231" spans="1:2" s="99" customFormat="1" ht="15.75">
      <c r="A231" s="161"/>
      <c r="B231" s="161"/>
    </row>
    <row r="232" spans="1:2" s="99" customFormat="1" ht="15.75">
      <c r="A232" s="161"/>
      <c r="B232" s="161"/>
    </row>
    <row r="233" spans="1:2" s="99" customFormat="1" ht="15.75">
      <c r="A233" s="161"/>
      <c r="B233" s="161"/>
    </row>
    <row r="234" spans="1:2" s="99" customFormat="1" ht="15.75">
      <c r="A234" s="161"/>
      <c r="B234" s="161"/>
    </row>
    <row r="235" spans="1:2" s="99" customFormat="1" ht="15.75">
      <c r="A235" s="161"/>
      <c r="B235" s="161"/>
    </row>
    <row r="236" spans="1:2" s="99" customFormat="1" ht="15.75">
      <c r="A236" s="161"/>
      <c r="B236" s="161"/>
    </row>
    <row r="237" spans="1:2" s="99" customFormat="1" ht="15.75">
      <c r="A237" s="161"/>
      <c r="B237" s="161"/>
    </row>
    <row r="238" spans="1:2" s="99" customFormat="1" ht="15.75">
      <c r="A238" s="161"/>
      <c r="B238" s="161"/>
    </row>
    <row r="239" spans="1:2" s="99" customFormat="1" ht="15.75">
      <c r="A239" s="161"/>
      <c r="B239" s="161"/>
    </row>
    <row r="240" spans="1:2" s="99" customFormat="1" ht="15.75">
      <c r="A240" s="161"/>
      <c r="B240" s="161"/>
    </row>
    <row r="241" spans="1:2" s="99" customFormat="1" ht="15.75">
      <c r="A241" s="161"/>
      <c r="B241" s="161"/>
    </row>
    <row r="242" spans="1:2" s="99" customFormat="1" ht="15.75">
      <c r="A242" s="161"/>
      <c r="B242" s="161"/>
    </row>
    <row r="243" spans="1:2" s="99" customFormat="1" ht="15.75">
      <c r="A243" s="161"/>
      <c r="B243" s="161"/>
    </row>
    <row r="244" spans="1:2" s="99" customFormat="1" ht="15.75">
      <c r="A244" s="161"/>
      <c r="B244" s="161"/>
    </row>
    <row r="245" spans="1:2" s="99" customFormat="1" ht="15.75">
      <c r="A245" s="161"/>
      <c r="B245" s="161"/>
    </row>
    <row r="246" spans="1:2" s="99" customFormat="1" ht="15.75">
      <c r="A246" s="161"/>
      <c r="B246" s="161"/>
    </row>
    <row r="247" spans="1:2" s="99" customFormat="1" ht="15.75">
      <c r="A247" s="161"/>
      <c r="B247" s="161"/>
    </row>
    <row r="248" spans="1:2" s="99" customFormat="1" ht="15.75">
      <c r="A248" s="161"/>
      <c r="B248" s="161"/>
    </row>
    <row r="249" spans="1:2" s="99" customFormat="1" ht="15.75">
      <c r="A249" s="161"/>
      <c r="B249" s="161"/>
    </row>
    <row r="250" spans="1:2" s="99" customFormat="1" ht="15.75">
      <c r="A250" s="161"/>
      <c r="B250" s="161"/>
    </row>
    <row r="251" spans="1:2" s="99" customFormat="1" ht="15.75">
      <c r="A251" s="161"/>
      <c r="B251" s="161"/>
    </row>
    <row r="252" spans="1:2" s="99" customFormat="1" ht="15.75">
      <c r="A252" s="161"/>
      <c r="B252" s="161"/>
    </row>
    <row r="253" spans="1:2" s="99" customFormat="1" ht="15.75">
      <c r="A253" s="161"/>
      <c r="B253" s="161"/>
    </row>
    <row r="254" spans="1:2" s="99" customFormat="1" ht="15.75">
      <c r="A254" s="161"/>
      <c r="B254" s="161"/>
    </row>
    <row r="255" spans="1:2" s="99" customFormat="1" ht="15.75">
      <c r="A255" s="161"/>
      <c r="B255" s="161"/>
    </row>
    <row r="256" spans="1:2" s="99" customFormat="1" ht="15.75">
      <c r="A256" s="161"/>
      <c r="B256" s="161"/>
    </row>
    <row r="257" spans="1:2" s="99" customFormat="1" ht="15.75">
      <c r="A257" s="161"/>
      <c r="B257" s="161"/>
    </row>
    <row r="258" spans="1:2" s="99" customFormat="1" ht="15.75">
      <c r="A258" s="161"/>
      <c r="B258" s="161"/>
    </row>
    <row r="259" spans="1:2" s="99" customFormat="1" ht="15.75">
      <c r="A259" s="161"/>
      <c r="B259" s="161"/>
    </row>
    <row r="260" spans="1:2" s="99" customFormat="1" ht="15.75">
      <c r="A260" s="161"/>
      <c r="B260" s="161"/>
    </row>
    <row r="261" spans="1:2" s="99" customFormat="1" ht="15.75">
      <c r="A261" s="161"/>
      <c r="B261" s="161"/>
    </row>
    <row r="262" spans="1:2" s="99" customFormat="1" ht="15.75">
      <c r="A262" s="161"/>
      <c r="B262" s="161"/>
    </row>
    <row r="263" spans="1:2" s="99" customFormat="1" ht="15.75">
      <c r="A263" s="161"/>
      <c r="B263" s="161"/>
    </row>
    <row r="264" spans="1:2" s="99" customFormat="1" ht="15.75">
      <c r="A264" s="161"/>
      <c r="B264" s="161"/>
    </row>
    <row r="265" spans="1:2" s="99" customFormat="1" ht="15.75">
      <c r="A265" s="161"/>
      <c r="B265" s="161"/>
    </row>
    <row r="266" spans="1:2" s="99" customFormat="1" ht="15.75">
      <c r="A266" s="161"/>
      <c r="B266" s="161"/>
    </row>
    <row r="267" spans="1:2" s="99" customFormat="1" ht="15.75">
      <c r="A267" s="161"/>
      <c r="B267" s="161"/>
    </row>
    <row r="268" spans="1:2" s="99" customFormat="1" ht="15.75">
      <c r="A268" s="161"/>
      <c r="B268" s="161"/>
    </row>
    <row r="269" spans="1:2" s="99" customFormat="1" ht="15.75">
      <c r="A269" s="161"/>
      <c r="B269" s="161"/>
    </row>
    <row r="270" spans="1:2" s="99" customFormat="1" ht="15.75">
      <c r="A270" s="161"/>
      <c r="B270" s="161"/>
    </row>
    <row r="271" spans="1:2" s="99" customFormat="1" ht="15.75">
      <c r="A271" s="161"/>
      <c r="B271" s="161"/>
    </row>
    <row r="272" spans="1:2" s="99" customFormat="1" ht="15.75">
      <c r="A272" s="161"/>
      <c r="B272" s="161"/>
    </row>
    <row r="273" spans="1:2" s="99" customFormat="1" ht="15.75">
      <c r="A273" s="161"/>
      <c r="B273" s="161"/>
    </row>
    <row r="274" spans="1:2" s="99" customFormat="1" ht="15.75">
      <c r="A274" s="161"/>
      <c r="B274" s="161"/>
    </row>
    <row r="275" spans="1:2" s="99" customFormat="1" ht="15.75">
      <c r="A275" s="161"/>
      <c r="B275" s="161"/>
    </row>
    <row r="276" spans="1:2" s="99" customFormat="1" ht="15.75">
      <c r="A276" s="161"/>
      <c r="B276" s="161"/>
    </row>
    <row r="277" spans="1:2" s="99" customFormat="1" ht="15.75">
      <c r="A277" s="161"/>
      <c r="B277" s="161"/>
    </row>
    <row r="278" spans="1:2" s="99" customFormat="1" ht="15.75">
      <c r="A278" s="161"/>
      <c r="B278" s="161"/>
    </row>
    <row r="279" spans="1:2" s="99" customFormat="1" ht="15.75">
      <c r="A279" s="161"/>
      <c r="B279" s="161"/>
    </row>
    <row r="280" spans="1:2" s="99" customFormat="1" ht="15.75">
      <c r="A280" s="161"/>
      <c r="B280" s="161"/>
    </row>
    <row r="281" spans="1:2" s="99" customFormat="1" ht="15.75">
      <c r="A281" s="161"/>
      <c r="B281" s="161"/>
    </row>
    <row r="282" spans="1:2" s="99" customFormat="1" ht="15.75">
      <c r="A282" s="161"/>
      <c r="B282" s="161"/>
    </row>
    <row r="283" spans="1:2" s="99" customFormat="1" ht="15.75">
      <c r="A283" s="161"/>
      <c r="B283" s="161"/>
    </row>
    <row r="284" spans="1:2" s="99" customFormat="1" ht="15.75">
      <c r="A284" s="161"/>
      <c r="B284" s="161"/>
    </row>
    <row r="285" spans="1:2" s="99" customFormat="1" ht="15.75">
      <c r="A285" s="161"/>
      <c r="B285" s="161"/>
    </row>
    <row r="286" spans="1:2" s="99" customFormat="1" ht="15.75">
      <c r="A286" s="161"/>
      <c r="B286" s="161"/>
    </row>
    <row r="287" spans="1:2" s="99" customFormat="1" ht="15.75">
      <c r="A287" s="161"/>
      <c r="B287" s="161"/>
    </row>
    <row r="288" spans="1:2" s="99" customFormat="1" ht="15.75">
      <c r="A288" s="161"/>
      <c r="B288" s="161"/>
    </row>
    <row r="289" spans="1:2" s="99" customFormat="1" ht="15.75">
      <c r="A289" s="161"/>
      <c r="B289" s="161"/>
    </row>
    <row r="290" spans="1:2" s="99" customFormat="1" ht="15.75">
      <c r="A290" s="161"/>
      <c r="B290" s="161"/>
    </row>
    <row r="291" spans="1:2" s="99" customFormat="1" ht="15.75">
      <c r="A291" s="161"/>
      <c r="B291" s="161"/>
    </row>
    <row r="292" spans="1:2" s="99" customFormat="1" ht="15.75">
      <c r="A292" s="161"/>
      <c r="B292" s="161"/>
    </row>
    <row r="293" spans="1:2" s="99" customFormat="1" ht="15.75">
      <c r="A293" s="161"/>
      <c r="B293" s="161"/>
    </row>
    <row r="294" spans="1:2" s="99" customFormat="1" ht="15.75">
      <c r="A294" s="161"/>
      <c r="B294" s="161"/>
    </row>
    <row r="295" spans="1:2" s="99" customFormat="1" ht="15.75">
      <c r="A295" s="161"/>
      <c r="B295" s="161"/>
    </row>
    <row r="296" spans="1:2" s="99" customFormat="1" ht="15.75">
      <c r="A296" s="161"/>
      <c r="B296" s="161"/>
    </row>
    <row r="297" spans="1:2" s="99" customFormat="1" ht="15.75">
      <c r="A297" s="161"/>
      <c r="B297" s="161"/>
    </row>
    <row r="298" spans="1:2" s="99" customFormat="1" ht="15.75">
      <c r="A298" s="161"/>
      <c r="B298" s="161"/>
    </row>
    <row r="299" spans="1:2" s="99" customFormat="1" ht="15.75">
      <c r="A299" s="161"/>
      <c r="B299" s="161"/>
    </row>
    <row r="300" spans="1:2" s="99" customFormat="1" ht="15.75">
      <c r="A300" s="161"/>
      <c r="B300" s="161"/>
    </row>
    <row r="301" spans="1:2" s="99" customFormat="1" ht="15.75">
      <c r="A301" s="161"/>
      <c r="B301" s="161"/>
    </row>
    <row r="302" spans="1:2" s="99" customFormat="1" ht="15.75">
      <c r="A302" s="161"/>
      <c r="B302" s="161"/>
    </row>
    <row r="303" spans="1:2" s="99" customFormat="1" ht="15.75">
      <c r="A303" s="161"/>
      <c r="B303" s="161"/>
    </row>
    <row r="304" spans="1:2" s="99" customFormat="1" ht="15.75">
      <c r="A304" s="161"/>
      <c r="B304" s="161"/>
    </row>
    <row r="305" spans="1:2" s="99" customFormat="1" ht="15.75">
      <c r="A305" s="161"/>
      <c r="B305" s="161"/>
    </row>
    <row r="306" spans="1:2" s="99" customFormat="1" ht="15.75">
      <c r="A306" s="161"/>
      <c r="B306" s="161"/>
    </row>
    <row r="307" spans="1:2" s="99" customFormat="1" ht="15.75">
      <c r="A307" s="161"/>
      <c r="B307" s="161"/>
    </row>
    <row r="308" spans="1:2" s="99" customFormat="1" ht="15.75">
      <c r="A308" s="161"/>
      <c r="B308" s="161"/>
    </row>
    <row r="309" spans="1:2" s="99" customFormat="1" ht="15.75">
      <c r="A309" s="161"/>
      <c r="B309" s="161"/>
    </row>
    <row r="310" spans="1:2" s="99" customFormat="1" ht="15.75">
      <c r="A310" s="161"/>
      <c r="B310" s="161"/>
    </row>
    <row r="311" spans="1:2" s="99" customFormat="1" ht="15.75">
      <c r="A311" s="161"/>
      <c r="B311" s="161"/>
    </row>
    <row r="312" spans="1:2" s="99" customFormat="1" ht="15.75">
      <c r="A312" s="161"/>
      <c r="B312" s="161"/>
    </row>
    <row r="313" spans="1:2" s="99" customFormat="1" ht="15.75">
      <c r="A313" s="161"/>
      <c r="B313" s="161"/>
    </row>
    <row r="314" spans="1:2" s="99" customFormat="1" ht="15.75">
      <c r="A314" s="161"/>
      <c r="B314" s="161"/>
    </row>
    <row r="315" spans="1:2" s="99" customFormat="1" ht="15.75">
      <c r="A315" s="161"/>
      <c r="B315" s="161"/>
    </row>
    <row r="316" spans="1:2" s="99" customFormat="1" ht="15.75">
      <c r="A316" s="161"/>
      <c r="B316" s="161"/>
    </row>
    <row r="317" spans="1:2" s="99" customFormat="1" ht="15.75">
      <c r="A317" s="161"/>
      <c r="B317" s="161"/>
    </row>
    <row r="318" spans="1:2" s="99" customFormat="1" ht="15.75">
      <c r="A318" s="161"/>
      <c r="B318" s="161"/>
    </row>
    <row r="319" spans="1:2" s="99" customFormat="1" ht="15.75">
      <c r="A319" s="161"/>
      <c r="B319" s="161"/>
    </row>
    <row r="320" spans="1:2" s="99" customFormat="1" ht="15.75">
      <c r="A320" s="161"/>
      <c r="B320" s="161"/>
    </row>
    <row r="321" spans="1:2" s="99" customFormat="1" ht="15.75">
      <c r="A321" s="161"/>
      <c r="B321" s="161"/>
    </row>
    <row r="322" spans="1:2" s="99" customFormat="1" ht="15.75">
      <c r="A322" s="161"/>
      <c r="B322" s="161"/>
    </row>
    <row r="323" spans="1:2" s="99" customFormat="1" ht="15.75">
      <c r="A323" s="161"/>
      <c r="B323" s="161"/>
    </row>
    <row r="324" spans="1:2" s="99" customFormat="1" ht="15.75">
      <c r="A324" s="161"/>
      <c r="B324" s="161"/>
    </row>
    <row r="325" spans="1:2" s="99" customFormat="1" ht="15.75">
      <c r="A325" s="161"/>
      <c r="B325" s="161"/>
    </row>
    <row r="326" spans="1:2" s="99" customFormat="1" ht="15.75">
      <c r="A326" s="161"/>
      <c r="B326" s="161"/>
    </row>
    <row r="327" spans="1:2" s="99" customFormat="1" ht="15.75">
      <c r="A327" s="161"/>
      <c r="B327" s="161"/>
    </row>
    <row r="328" spans="1:2" s="99" customFormat="1" ht="15.75">
      <c r="A328" s="161"/>
      <c r="B328" s="161"/>
    </row>
    <row r="329" spans="1:2" s="99" customFormat="1" ht="15.75">
      <c r="A329" s="161"/>
      <c r="B329" s="161"/>
    </row>
    <row r="330" spans="1:2" s="99" customFormat="1" ht="15.75">
      <c r="A330" s="161"/>
      <c r="B330" s="161"/>
    </row>
    <row r="331" spans="1:2" s="99" customFormat="1" ht="15.75">
      <c r="A331" s="161"/>
      <c r="B331" s="161"/>
    </row>
    <row r="332" spans="1:2" s="99" customFormat="1" ht="15.75">
      <c r="A332" s="161"/>
      <c r="B332" s="161"/>
    </row>
    <row r="333" spans="1:2" s="99" customFormat="1" ht="15.75">
      <c r="A333" s="161"/>
      <c r="B333" s="161"/>
    </row>
    <row r="334" spans="1:2" s="99" customFormat="1" ht="15.75">
      <c r="A334" s="161"/>
      <c r="B334" s="161"/>
    </row>
    <row r="335" spans="1:2" s="99" customFormat="1" ht="15.75">
      <c r="A335" s="161"/>
      <c r="B335" s="161"/>
    </row>
    <row r="336" spans="1:2" s="99" customFormat="1" ht="15.75">
      <c r="A336" s="161"/>
      <c r="B336" s="161"/>
    </row>
    <row r="337" spans="1:2" s="99" customFormat="1" ht="15.75">
      <c r="A337" s="161"/>
      <c r="B337" s="161"/>
    </row>
    <row r="338" spans="1:2" s="99" customFormat="1" ht="15.75">
      <c r="A338" s="161"/>
      <c r="B338" s="161"/>
    </row>
    <row r="339" spans="1:2" s="99" customFormat="1" ht="15.75">
      <c r="A339" s="161"/>
      <c r="B339" s="161"/>
    </row>
    <row r="340" spans="1:2" s="99" customFormat="1" ht="15.75">
      <c r="A340" s="161"/>
      <c r="B340" s="161"/>
    </row>
    <row r="341" spans="1:2" s="99" customFormat="1" ht="15.75">
      <c r="A341" s="161"/>
      <c r="B341" s="161"/>
    </row>
    <row r="342" spans="1:2" s="99" customFormat="1" ht="15.75">
      <c r="A342" s="161"/>
      <c r="B342" s="161"/>
    </row>
    <row r="343" spans="1:2" s="99" customFormat="1" ht="15.75">
      <c r="A343" s="161"/>
      <c r="B343" s="161"/>
    </row>
    <row r="344" spans="1:2" s="99" customFormat="1" ht="15.75">
      <c r="A344" s="161"/>
      <c r="B344" s="161"/>
    </row>
    <row r="345" spans="1:2" s="99" customFormat="1" ht="15.75">
      <c r="A345" s="161"/>
      <c r="B345" s="161"/>
    </row>
    <row r="346" spans="1:2" s="99" customFormat="1" ht="15.75">
      <c r="A346" s="161"/>
      <c r="B346" s="161"/>
    </row>
    <row r="347" spans="1:2" s="99" customFormat="1" ht="15.75">
      <c r="A347" s="161"/>
      <c r="B347" s="161"/>
    </row>
    <row r="348" spans="1:2" s="99" customFormat="1" ht="15.75">
      <c r="A348" s="161"/>
      <c r="B348" s="161"/>
    </row>
    <row r="349" spans="1:2" s="99" customFormat="1" ht="15.75">
      <c r="A349" s="161"/>
      <c r="B349" s="161"/>
    </row>
    <row r="350" spans="1:2" s="99" customFormat="1" ht="15.75">
      <c r="A350" s="161"/>
      <c r="B350" s="161"/>
    </row>
    <row r="351" spans="1:2" s="99" customFormat="1" ht="15.75">
      <c r="A351" s="161"/>
      <c r="B351" s="161"/>
    </row>
    <row r="352" spans="1:2" s="99" customFormat="1" ht="15.75">
      <c r="A352" s="161"/>
      <c r="B352" s="161"/>
    </row>
    <row r="353" spans="1:2" s="99" customFormat="1" ht="15.75">
      <c r="A353" s="161"/>
      <c r="B353" s="161"/>
    </row>
    <row r="354" spans="1:2" s="99" customFormat="1" ht="15.75">
      <c r="A354" s="161"/>
      <c r="B354" s="161"/>
    </row>
    <row r="355" spans="1:2" s="99" customFormat="1" ht="15.75">
      <c r="A355" s="161"/>
      <c r="B355" s="161"/>
    </row>
    <row r="356" spans="1:2" s="99" customFormat="1" ht="15.75">
      <c r="A356" s="161"/>
      <c r="B356" s="161"/>
    </row>
    <row r="357" spans="1:2" s="99" customFormat="1" ht="15.75">
      <c r="A357" s="161"/>
      <c r="B357" s="161"/>
    </row>
    <row r="358" spans="1:2" s="99" customFormat="1" ht="15.75">
      <c r="A358" s="161"/>
      <c r="B358" s="161"/>
    </row>
    <row r="359" spans="1:2" s="99" customFormat="1" ht="15.75">
      <c r="A359" s="161"/>
      <c r="B359" s="161"/>
    </row>
    <row r="360" spans="1:2" s="99" customFormat="1" ht="15.75">
      <c r="A360" s="161"/>
      <c r="B360" s="161"/>
    </row>
    <row r="361" spans="1:2" s="99" customFormat="1" ht="15.75">
      <c r="A361" s="161"/>
      <c r="B361" s="161"/>
    </row>
    <row r="362" spans="1:2" s="99" customFormat="1" ht="15.75">
      <c r="A362" s="161"/>
      <c r="B362" s="161"/>
    </row>
    <row r="363" spans="1:2" s="99" customFormat="1" ht="15.75">
      <c r="A363" s="161"/>
      <c r="B363" s="161"/>
    </row>
    <row r="364" spans="1:2" s="99" customFormat="1" ht="15.75">
      <c r="A364" s="161"/>
      <c r="B364" s="161"/>
    </row>
    <row r="365" spans="1:2" s="99" customFormat="1" ht="15.75">
      <c r="A365" s="161"/>
      <c r="B365" s="161"/>
    </row>
    <row r="366" spans="1:2" s="99" customFormat="1" ht="15.75">
      <c r="A366" s="161"/>
      <c r="B366" s="161"/>
    </row>
    <row r="367" spans="1:2" s="99" customFormat="1" ht="15.75">
      <c r="A367" s="161"/>
      <c r="B367" s="161"/>
    </row>
    <row r="368" spans="1:2" s="99" customFormat="1" ht="15.75">
      <c r="A368" s="161"/>
      <c r="B368" s="161"/>
    </row>
    <row r="369" spans="1:2" s="99" customFormat="1" ht="15.75">
      <c r="A369" s="161"/>
      <c r="B369" s="161"/>
    </row>
    <row r="370" spans="1:2" s="99" customFormat="1" ht="15.75">
      <c r="A370" s="161"/>
      <c r="B370" s="161"/>
    </row>
    <row r="371" spans="1:2" s="99" customFormat="1" ht="15.75">
      <c r="A371" s="161"/>
      <c r="B371" s="161"/>
    </row>
    <row r="372" spans="1:2" s="99" customFormat="1" ht="15.75">
      <c r="A372" s="161"/>
      <c r="B372" s="161"/>
    </row>
    <row r="373" spans="1:2" s="99" customFormat="1" ht="15.75">
      <c r="A373" s="161"/>
      <c r="B373" s="161"/>
    </row>
    <row r="374" spans="1:2" s="99" customFormat="1" ht="15.75">
      <c r="A374" s="161"/>
      <c r="B374" s="161"/>
    </row>
    <row r="375" spans="1:2" s="99" customFormat="1" ht="15.75">
      <c r="A375" s="161"/>
      <c r="B375" s="161"/>
    </row>
    <row r="376" spans="1:2" s="99" customFormat="1" ht="15.75">
      <c r="A376" s="161"/>
      <c r="B376" s="161"/>
    </row>
    <row r="377" spans="1:2" s="99" customFormat="1" ht="15.75">
      <c r="A377" s="161"/>
      <c r="B377" s="161"/>
    </row>
    <row r="378" spans="1:2" s="99" customFormat="1" ht="15.75">
      <c r="A378" s="161"/>
      <c r="B378" s="161"/>
    </row>
    <row r="379" spans="1:2" s="99" customFormat="1" ht="15.75">
      <c r="A379" s="161"/>
      <c r="B379" s="161"/>
    </row>
    <row r="380" spans="1:2" s="99" customFormat="1" ht="15.75">
      <c r="A380" s="161"/>
      <c r="B380" s="161"/>
    </row>
    <row r="381" spans="1:2" s="99" customFormat="1" ht="15.75">
      <c r="A381" s="161"/>
      <c r="B381" s="161"/>
    </row>
    <row r="382" spans="1:2" s="99" customFormat="1" ht="15.75">
      <c r="A382" s="161"/>
      <c r="B382" s="161"/>
    </row>
    <row r="383" spans="1:2" s="99" customFormat="1" ht="15.75">
      <c r="A383" s="161"/>
      <c r="B383" s="161"/>
    </row>
    <row r="384" spans="1:2" s="99" customFormat="1" ht="15.75">
      <c r="A384" s="161"/>
      <c r="B384" s="161"/>
    </row>
    <row r="385" spans="1:2" s="99" customFormat="1" ht="15.75">
      <c r="A385" s="161"/>
      <c r="B385" s="161"/>
    </row>
    <row r="386" spans="1:2" s="99" customFormat="1" ht="15.75">
      <c r="A386" s="161"/>
      <c r="B386" s="161"/>
    </row>
    <row r="387" spans="1:2" s="99" customFormat="1" ht="15.75">
      <c r="A387" s="161"/>
      <c r="B387" s="161"/>
    </row>
    <row r="388" spans="1:2" s="99" customFormat="1" ht="15.75">
      <c r="A388" s="161"/>
      <c r="B388" s="161"/>
    </row>
    <row r="389" spans="1:2" s="99" customFormat="1" ht="15.75">
      <c r="A389" s="161"/>
      <c r="B389" s="161"/>
    </row>
    <row r="390" spans="1:2" s="99" customFormat="1" ht="15.75">
      <c r="A390" s="161"/>
      <c r="B390" s="161"/>
    </row>
    <row r="391" spans="1:2" s="99" customFormat="1" ht="15.75">
      <c r="A391" s="161"/>
      <c r="B391" s="161"/>
    </row>
    <row r="392" spans="1:2" s="99" customFormat="1" ht="15.75">
      <c r="A392" s="161"/>
      <c r="B392" s="161"/>
    </row>
    <row r="393" spans="1:2" s="99" customFormat="1" ht="15.75">
      <c r="A393" s="161"/>
      <c r="B393" s="161"/>
    </row>
    <row r="394" spans="1:2" s="99" customFormat="1" ht="15.75">
      <c r="A394" s="161"/>
      <c r="B394" s="161"/>
    </row>
    <row r="395" spans="1:2" s="99" customFormat="1" ht="15.75">
      <c r="A395" s="161"/>
      <c r="B395" s="161"/>
    </row>
    <row r="396" spans="1:2" s="99" customFormat="1" ht="15.75">
      <c r="A396" s="161"/>
      <c r="B396" s="161"/>
    </row>
    <row r="397" spans="1:2" s="99" customFormat="1" ht="15.75">
      <c r="A397" s="161"/>
      <c r="B397" s="161"/>
    </row>
    <row r="398" spans="1:2" s="99" customFormat="1" ht="15.75">
      <c r="A398" s="161"/>
      <c r="B398" s="161"/>
    </row>
    <row r="399" spans="1:2" s="99" customFormat="1" ht="15.75">
      <c r="A399" s="161"/>
      <c r="B399" s="161"/>
    </row>
    <row r="400" spans="1:2" s="99" customFormat="1" ht="15.75">
      <c r="A400" s="161"/>
      <c r="B400" s="161"/>
    </row>
    <row r="401" spans="1:2" s="99" customFormat="1" ht="15.75">
      <c r="A401" s="161"/>
      <c r="B401" s="161"/>
    </row>
    <row r="402" spans="1:2" s="99" customFormat="1" ht="15.75">
      <c r="A402" s="161"/>
      <c r="B402" s="161"/>
    </row>
    <row r="403" spans="1:2" s="99" customFormat="1" ht="15.75">
      <c r="A403" s="161"/>
      <c r="B403" s="161"/>
    </row>
    <row r="404" spans="1:2" s="99" customFormat="1" ht="15.75">
      <c r="A404" s="161"/>
      <c r="B404" s="161"/>
    </row>
    <row r="405" spans="1:2" s="99" customFormat="1" ht="15.75">
      <c r="A405" s="161"/>
      <c r="B405" s="161"/>
    </row>
    <row r="406" spans="1:2" s="99" customFormat="1" ht="15.75">
      <c r="A406" s="161"/>
      <c r="B406" s="161"/>
    </row>
    <row r="407" spans="1:2" s="99" customFormat="1" ht="15.75">
      <c r="A407" s="161"/>
      <c r="B407" s="161"/>
    </row>
    <row r="408" spans="1:2" s="99" customFormat="1" ht="15.75">
      <c r="A408" s="161"/>
      <c r="B408" s="161"/>
    </row>
    <row r="409" spans="1:2" s="99" customFormat="1" ht="15.75">
      <c r="A409" s="161"/>
      <c r="B409" s="161"/>
    </row>
    <row r="410" spans="1:2" s="99" customFormat="1" ht="15.75">
      <c r="A410" s="161"/>
      <c r="B410" s="161"/>
    </row>
    <row r="411" spans="1:2" s="99" customFormat="1" ht="15.75">
      <c r="A411" s="161"/>
      <c r="B411" s="161"/>
    </row>
    <row r="412" spans="1:2" s="99" customFormat="1" ht="15.75">
      <c r="A412" s="161"/>
      <c r="B412" s="161"/>
    </row>
    <row r="413" spans="1:2" s="99" customFormat="1" ht="15.75">
      <c r="A413" s="161"/>
      <c r="B413" s="161"/>
    </row>
    <row r="414" spans="1:2" ht="15.75">
      <c r="A414" s="164"/>
      <c r="B414" s="164"/>
    </row>
    <row r="415" spans="1:2" ht="15.75">
      <c r="A415" s="164"/>
      <c r="B415" s="164"/>
    </row>
    <row r="416" spans="1:2" ht="15.75">
      <c r="A416" s="164"/>
      <c r="B416" s="164"/>
    </row>
    <row r="417" spans="1:2" ht="15.75">
      <c r="A417" s="164"/>
      <c r="B417" s="164"/>
    </row>
    <row r="418" spans="1:2" ht="15.75">
      <c r="A418" s="164"/>
      <c r="B418" s="164"/>
    </row>
    <row r="419" spans="1:2" ht="15.75">
      <c r="A419" s="164"/>
      <c r="B419" s="164"/>
    </row>
    <row r="420" spans="1:2" ht="15.75">
      <c r="A420" s="164"/>
      <c r="B420" s="164"/>
    </row>
    <row r="421" spans="1:2" ht="15.75">
      <c r="A421" s="164"/>
      <c r="B421" s="164"/>
    </row>
    <row r="422" spans="1:2" ht="15.75">
      <c r="A422" s="164"/>
      <c r="B422" s="164"/>
    </row>
    <row r="423" spans="1:2" ht="15.75">
      <c r="A423" s="164"/>
      <c r="B423" s="164"/>
    </row>
    <row r="424" spans="1:2" ht="15.75">
      <c r="A424" s="164"/>
      <c r="B424" s="164"/>
    </row>
    <row r="425" spans="1:2" ht="15.75">
      <c r="A425" s="164"/>
      <c r="B425" s="164"/>
    </row>
    <row r="426" spans="1:2" ht="15.75">
      <c r="A426" s="164"/>
      <c r="B426" s="164"/>
    </row>
    <row r="427" spans="1:2" ht="15.75">
      <c r="A427" s="164"/>
      <c r="B427" s="164"/>
    </row>
    <row r="428" spans="1:2" ht="15.75">
      <c r="A428" s="164"/>
      <c r="B428" s="164"/>
    </row>
    <row r="429" spans="1:2" ht="15.75">
      <c r="A429" s="164"/>
      <c r="B429" s="164"/>
    </row>
    <row r="430" spans="1:2" ht="15.75">
      <c r="A430" s="164"/>
      <c r="B430" s="164"/>
    </row>
    <row r="431" spans="1:2" ht="15.75">
      <c r="A431" s="164"/>
      <c r="B431" s="164"/>
    </row>
    <row r="432" spans="1:2" ht="15.75">
      <c r="A432" s="164"/>
      <c r="B432" s="164"/>
    </row>
    <row r="433" spans="1:2" ht="15.75">
      <c r="A433" s="164"/>
      <c r="B433" s="164"/>
    </row>
    <row r="434" spans="1:2" ht="15.75">
      <c r="A434" s="164"/>
      <c r="B434" s="164"/>
    </row>
    <row r="435" spans="1:2" ht="15.75">
      <c r="A435" s="164"/>
      <c r="B435" s="164"/>
    </row>
    <row r="436" spans="1:2" ht="15.75">
      <c r="A436" s="164"/>
      <c r="B436" s="164"/>
    </row>
    <row r="437" spans="1:2" ht="15.75">
      <c r="A437" s="164"/>
      <c r="B437" s="164"/>
    </row>
    <row r="438" spans="1:2" ht="15.75">
      <c r="A438" s="164"/>
      <c r="B438" s="164"/>
    </row>
    <row r="439" spans="1:2" ht="15.75">
      <c r="A439" s="164"/>
      <c r="B439" s="164"/>
    </row>
    <row r="440" spans="1:2" ht="15.75">
      <c r="A440" s="164"/>
      <c r="B440" s="164"/>
    </row>
    <row r="441" spans="1:2" ht="15.75">
      <c r="A441" s="164"/>
      <c r="B441" s="164"/>
    </row>
    <row r="442" spans="1:2" ht="15.75">
      <c r="A442" s="164"/>
      <c r="B442" s="164"/>
    </row>
    <row r="443" spans="1:2" ht="15.75">
      <c r="A443" s="164"/>
      <c r="B443" s="164"/>
    </row>
    <row r="444" spans="1:2" ht="15.75">
      <c r="A444" s="164"/>
      <c r="B444" s="164"/>
    </row>
    <row r="445" spans="1:2" ht="15.75">
      <c r="A445" s="164"/>
      <c r="B445" s="164"/>
    </row>
    <row r="446" spans="1:2" ht="15.75">
      <c r="A446" s="164"/>
      <c r="B446" s="164"/>
    </row>
    <row r="447" spans="1:2" ht="15.75">
      <c r="A447" s="164"/>
      <c r="B447" s="164"/>
    </row>
    <row r="448" spans="1:2" ht="15.75">
      <c r="A448" s="164"/>
      <c r="B448" s="164"/>
    </row>
    <row r="449" spans="1:2" ht="15.75">
      <c r="A449" s="164"/>
      <c r="B449" s="164"/>
    </row>
    <row r="450" spans="1:2" ht="15.75">
      <c r="A450" s="164"/>
      <c r="B450" s="164"/>
    </row>
    <row r="451" spans="1:2" ht="15.75">
      <c r="A451" s="164"/>
      <c r="B451" s="164"/>
    </row>
    <row r="452" spans="1:2" ht="15.75">
      <c r="A452" s="164"/>
      <c r="B452" s="164"/>
    </row>
    <row r="453" spans="1:2" ht="15.75">
      <c r="A453" s="164"/>
      <c r="B453" s="164"/>
    </row>
    <row r="454" spans="1:2" ht="15.75">
      <c r="A454" s="164"/>
      <c r="B454" s="164"/>
    </row>
    <row r="455" spans="1:2" ht="15.75">
      <c r="A455" s="164"/>
      <c r="B455" s="164"/>
    </row>
    <row r="456" spans="1:2" ht="15.75">
      <c r="A456" s="164"/>
      <c r="B456" s="164"/>
    </row>
    <row r="457" spans="1:2" ht="15.75">
      <c r="A457" s="164"/>
      <c r="B457" s="164"/>
    </row>
    <row r="458" spans="1:2" ht="15.75">
      <c r="A458" s="164"/>
      <c r="B458" s="164"/>
    </row>
    <row r="459" spans="1:2" ht="15.75">
      <c r="A459" s="164"/>
      <c r="B459" s="164"/>
    </row>
    <row r="460" spans="1:2" ht="15.75">
      <c r="A460" s="164"/>
      <c r="B460" s="164"/>
    </row>
    <row r="461" spans="1:2" ht="15.75">
      <c r="A461" s="164"/>
      <c r="B461" s="164"/>
    </row>
    <row r="462" spans="1:2" ht="15.75">
      <c r="A462" s="164"/>
      <c r="B462" s="164"/>
    </row>
    <row r="463" spans="1:2" ht="15.75">
      <c r="A463" s="164"/>
      <c r="B463" s="164"/>
    </row>
    <row r="464" spans="1:2" ht="15.75">
      <c r="A464" s="164"/>
      <c r="B464" s="164"/>
    </row>
    <row r="465" spans="1:2" ht="15.75">
      <c r="A465" s="164"/>
      <c r="B465" s="164"/>
    </row>
    <row r="466" spans="1:2" ht="15.75">
      <c r="A466" s="164"/>
      <c r="B466" s="164"/>
    </row>
    <row r="467" spans="1:2" ht="15.75">
      <c r="A467" s="164"/>
      <c r="B467" s="164"/>
    </row>
    <row r="468" spans="1:2" ht="15.75">
      <c r="A468" s="164"/>
      <c r="B468" s="164"/>
    </row>
    <row r="469" spans="1:2" ht="15.75">
      <c r="A469" s="164"/>
      <c r="B469" s="164"/>
    </row>
    <row r="470" spans="1:2" ht="15.75">
      <c r="A470" s="164"/>
      <c r="B470" s="164"/>
    </row>
    <row r="471" spans="1:2" ht="15.75">
      <c r="A471" s="164"/>
      <c r="B471" s="164"/>
    </row>
    <row r="472" spans="1:2" ht="15.75">
      <c r="A472" s="164"/>
      <c r="B472" s="164"/>
    </row>
    <row r="473" spans="1:2" ht="15.75">
      <c r="A473" s="164"/>
      <c r="B473" s="164"/>
    </row>
    <row r="474" spans="1:2" ht="15.75">
      <c r="A474" s="164"/>
      <c r="B474" s="164"/>
    </row>
    <row r="475" spans="1:2" ht="15.75">
      <c r="A475" s="164"/>
      <c r="B475" s="164"/>
    </row>
    <row r="476" spans="1:2" ht="15.75">
      <c r="A476" s="164"/>
      <c r="B476" s="164"/>
    </row>
    <row r="477" spans="1:2" ht="15.75">
      <c r="A477" s="164"/>
      <c r="B477" s="164"/>
    </row>
    <row r="478" spans="1:2" ht="15.75">
      <c r="A478" s="164"/>
      <c r="B478" s="164"/>
    </row>
    <row r="479" spans="1:2" ht="15.75">
      <c r="A479" s="164"/>
      <c r="B479" s="164"/>
    </row>
    <row r="480" spans="1:2" ht="15.75">
      <c r="A480" s="164"/>
      <c r="B480" s="164"/>
    </row>
    <row r="481" spans="1:2" ht="15.75">
      <c r="A481" s="164"/>
      <c r="B481" s="164"/>
    </row>
    <row r="482" spans="1:2" ht="15.75">
      <c r="A482" s="164"/>
      <c r="B482" s="164"/>
    </row>
    <row r="483" spans="1:2" ht="15.75">
      <c r="A483" s="164"/>
      <c r="B483" s="164"/>
    </row>
    <row r="484" spans="1:2" ht="15.75">
      <c r="A484" s="164"/>
      <c r="B484" s="164"/>
    </row>
    <row r="485" spans="1:2" ht="15.75">
      <c r="A485" s="164"/>
      <c r="B485" s="164"/>
    </row>
    <row r="486" spans="1:2" ht="15.75">
      <c r="A486" s="164"/>
      <c r="B486" s="164"/>
    </row>
    <row r="487" spans="1:2" ht="15.75">
      <c r="A487" s="164"/>
      <c r="B487" s="164"/>
    </row>
    <row r="488" spans="1:2" ht="15.75">
      <c r="A488" s="164"/>
      <c r="B488" s="164"/>
    </row>
    <row r="489" spans="1:2" ht="15.75">
      <c r="A489" s="164"/>
      <c r="B489" s="164"/>
    </row>
    <row r="490" spans="1:2" ht="15.75">
      <c r="A490" s="164"/>
      <c r="B490" s="164"/>
    </row>
    <row r="491" spans="1:2" ht="15.75">
      <c r="A491" s="164"/>
      <c r="B491" s="164"/>
    </row>
    <row r="492" spans="1:2" ht="15.75">
      <c r="A492" s="164"/>
      <c r="B492" s="164"/>
    </row>
    <row r="493" spans="1:2" ht="15.75">
      <c r="A493" s="164"/>
      <c r="B493" s="164"/>
    </row>
    <row r="494" spans="1:2" ht="15.75">
      <c r="A494" s="164"/>
      <c r="B494" s="164"/>
    </row>
    <row r="495" spans="1:2" ht="15.75">
      <c r="A495" s="164"/>
      <c r="B495" s="164"/>
    </row>
    <row r="496" spans="1:2" ht="15.75">
      <c r="A496" s="164"/>
      <c r="B496" s="164"/>
    </row>
    <row r="497" spans="1:2" ht="15.75">
      <c r="A497" s="164"/>
      <c r="B497" s="164"/>
    </row>
    <row r="498" spans="1:2" ht="15.75">
      <c r="A498" s="164"/>
      <c r="B498" s="164"/>
    </row>
    <row r="499" spans="1:2" ht="15.75">
      <c r="A499" s="164"/>
      <c r="B499" s="164"/>
    </row>
    <row r="500" spans="1:2" ht="15.75">
      <c r="A500" s="164"/>
      <c r="B500" s="164"/>
    </row>
    <row r="501" spans="1:2" ht="15.75">
      <c r="A501" s="164"/>
      <c r="B501" s="164"/>
    </row>
    <row r="502" spans="1:2" ht="15.75">
      <c r="A502" s="164"/>
      <c r="B502" s="164"/>
    </row>
    <row r="503" spans="1:2" ht="15.75">
      <c r="A503" s="164"/>
      <c r="B503" s="164"/>
    </row>
    <row r="504" spans="1:2" ht="15.75">
      <c r="A504" s="164"/>
      <c r="B504" s="164"/>
    </row>
    <row r="505" spans="1:2" ht="15.75">
      <c r="A505" s="164"/>
      <c r="B505" s="164"/>
    </row>
    <row r="506" spans="1:2" ht="15.75">
      <c r="A506" s="164"/>
      <c r="B506" s="164"/>
    </row>
    <row r="507" spans="1:2" ht="15.75">
      <c r="A507" s="164"/>
      <c r="B507" s="164"/>
    </row>
    <row r="508" spans="1:2" ht="15.75">
      <c r="A508" s="164"/>
      <c r="B508" s="164"/>
    </row>
    <row r="509" spans="1:2" ht="15.75">
      <c r="A509" s="164"/>
      <c r="B509" s="164"/>
    </row>
    <row r="510" spans="1:2" ht="15.75">
      <c r="A510" s="164"/>
      <c r="B510" s="164"/>
    </row>
    <row r="511" spans="1:2" ht="15.75">
      <c r="A511" s="164"/>
      <c r="B511" s="164"/>
    </row>
    <row r="512" spans="1:2" ht="15.75">
      <c r="A512" s="164"/>
      <c r="B512" s="164"/>
    </row>
    <row r="513" spans="1:2" ht="15.75">
      <c r="A513" s="164"/>
      <c r="B513" s="164"/>
    </row>
    <row r="514" spans="1:2" ht="15.75">
      <c r="A514" s="164"/>
      <c r="B514" s="164"/>
    </row>
    <row r="515" spans="1:2" ht="15.75">
      <c r="A515" s="164"/>
      <c r="B515" s="164"/>
    </row>
    <row r="516" spans="1:2" ht="15.75">
      <c r="A516" s="164"/>
      <c r="B516" s="164"/>
    </row>
    <row r="517" spans="1:2" ht="15.75">
      <c r="A517" s="164"/>
      <c r="B517" s="164"/>
    </row>
    <row r="518" spans="1:2" ht="15.75">
      <c r="A518" s="164"/>
      <c r="B518" s="164"/>
    </row>
    <row r="519" spans="1:2" ht="15.75">
      <c r="A519" s="164"/>
      <c r="B519" s="164"/>
    </row>
    <row r="520" spans="1:2" ht="15.75">
      <c r="A520" s="164"/>
      <c r="B520" s="164"/>
    </row>
    <row r="521" spans="1:2" ht="15.75">
      <c r="A521" s="164"/>
      <c r="B521" s="164"/>
    </row>
    <row r="522" spans="1:2" ht="15.75">
      <c r="A522" s="164"/>
      <c r="B522" s="164"/>
    </row>
    <row r="523" spans="1:2" ht="15.75">
      <c r="A523" s="164"/>
      <c r="B523" s="164"/>
    </row>
    <row r="524" spans="1:2" ht="15.75">
      <c r="A524" s="164"/>
      <c r="B524" s="164"/>
    </row>
    <row r="525" spans="1:2" ht="15.75">
      <c r="A525" s="164"/>
      <c r="B525" s="164"/>
    </row>
    <row r="526" spans="1:2" ht="15.75">
      <c r="A526" s="164"/>
      <c r="B526" s="164"/>
    </row>
    <row r="527" spans="1:2" ht="15.75">
      <c r="A527" s="164"/>
      <c r="B527" s="164"/>
    </row>
    <row r="528" spans="1:2" ht="15.75">
      <c r="A528" s="164"/>
      <c r="B528" s="164"/>
    </row>
    <row r="529" spans="1:2" ht="15.75">
      <c r="A529" s="164"/>
      <c r="B529" s="164"/>
    </row>
    <row r="530" spans="1:2" ht="15.75">
      <c r="A530" s="164"/>
      <c r="B530" s="164"/>
    </row>
    <row r="531" spans="1:2" ht="15.75">
      <c r="A531" s="164"/>
      <c r="B531" s="164"/>
    </row>
    <row r="532" spans="1:2" ht="15.75">
      <c r="A532" s="164"/>
      <c r="B532" s="164"/>
    </row>
    <row r="533" spans="1:2" ht="15.75">
      <c r="A533" s="164"/>
      <c r="B533" s="164"/>
    </row>
    <row r="534" spans="1:2" ht="15.75">
      <c r="A534" s="164"/>
      <c r="B534" s="164"/>
    </row>
    <row r="535" spans="1:2" ht="15.75">
      <c r="A535" s="164"/>
      <c r="B535" s="164"/>
    </row>
    <row r="536" spans="1:2" ht="15.75">
      <c r="A536" s="164"/>
      <c r="B536" s="164"/>
    </row>
    <row r="537" spans="1:2" ht="15.75">
      <c r="A537" s="164"/>
      <c r="B537" s="164"/>
    </row>
    <row r="538" spans="1:2" ht="15.75">
      <c r="A538" s="164"/>
      <c r="B538" s="164"/>
    </row>
    <row r="539" spans="1:2" ht="15.75">
      <c r="A539" s="164"/>
      <c r="B539" s="164"/>
    </row>
    <row r="540" spans="1:2" ht="15.75">
      <c r="A540" s="164"/>
      <c r="B540" s="164"/>
    </row>
    <row r="541" spans="1:2" ht="15.75">
      <c r="A541" s="164"/>
      <c r="B541" s="164"/>
    </row>
    <row r="542" spans="1:2" ht="15.75">
      <c r="A542" s="164"/>
      <c r="B542" s="164"/>
    </row>
    <row r="543" spans="1:2" ht="15.75">
      <c r="A543" s="164"/>
      <c r="B543" s="164"/>
    </row>
    <row r="544" spans="1:2" ht="15.75">
      <c r="A544" s="164"/>
      <c r="B544" s="164"/>
    </row>
    <row r="545" spans="1:2" ht="15.75">
      <c r="A545" s="164"/>
      <c r="B545" s="164"/>
    </row>
    <row r="546" spans="1:2" ht="15.75">
      <c r="A546" s="164"/>
      <c r="B546" s="164"/>
    </row>
    <row r="547" spans="1:2" ht="15.75">
      <c r="A547" s="164"/>
      <c r="B547" s="164"/>
    </row>
    <row r="548" spans="1:2" ht="15.75">
      <c r="A548" s="164"/>
      <c r="B548" s="164"/>
    </row>
    <row r="549" spans="1:2" ht="15.75">
      <c r="A549" s="164"/>
      <c r="B549" s="164"/>
    </row>
    <row r="550" spans="1:2" ht="15.75">
      <c r="A550" s="164"/>
      <c r="B550" s="164"/>
    </row>
    <row r="551" spans="1:2" ht="15.75">
      <c r="A551" s="164"/>
      <c r="B551" s="164"/>
    </row>
    <row r="552" spans="1:2" ht="15.75">
      <c r="A552" s="164"/>
      <c r="B552" s="164"/>
    </row>
    <row r="553" spans="1:2" ht="15.75">
      <c r="A553" s="164"/>
      <c r="B553" s="164"/>
    </row>
    <row r="554" spans="1:2" ht="15.75">
      <c r="A554" s="164"/>
      <c r="B554" s="164"/>
    </row>
    <row r="555" spans="1:2" ht="15.75">
      <c r="A555" s="164"/>
      <c r="B555" s="164"/>
    </row>
    <row r="556" spans="1:2" ht="15.75">
      <c r="A556" s="164"/>
      <c r="B556" s="164"/>
    </row>
    <row r="557" spans="1:2" ht="15.75">
      <c r="A557" s="164"/>
      <c r="B557" s="164"/>
    </row>
    <row r="558" spans="1:2" ht="15.75">
      <c r="A558" s="164"/>
      <c r="B558" s="164"/>
    </row>
    <row r="559" spans="1:2" ht="15.75">
      <c r="A559" s="164"/>
      <c r="B559" s="164"/>
    </row>
    <row r="560" spans="1:2" ht="15.75">
      <c r="A560" s="164"/>
      <c r="B560" s="164"/>
    </row>
    <row r="561" spans="1:2" ht="15.75">
      <c r="A561" s="164"/>
      <c r="B561" s="164"/>
    </row>
    <row r="562" spans="1:2" ht="15.75">
      <c r="A562" s="164"/>
      <c r="B562" s="164"/>
    </row>
    <row r="563" spans="1:2" ht="15.75">
      <c r="A563" s="164"/>
      <c r="B563" s="164"/>
    </row>
    <row r="564" spans="1:2" ht="15.75">
      <c r="A564" s="164"/>
      <c r="B564" s="164"/>
    </row>
    <row r="565" spans="1:2" ht="15.75">
      <c r="A565" s="164"/>
      <c r="B565" s="164"/>
    </row>
    <row r="566" spans="1:2" ht="15.75">
      <c r="A566" s="164"/>
      <c r="B566" s="164"/>
    </row>
    <row r="567" spans="1:2" ht="15.75">
      <c r="A567" s="164"/>
      <c r="B567" s="164"/>
    </row>
    <row r="568" spans="1:2" ht="15.75">
      <c r="A568" s="164"/>
      <c r="B568" s="164"/>
    </row>
    <row r="569" spans="1:2" ht="15.75">
      <c r="A569" s="164"/>
      <c r="B569" s="164"/>
    </row>
    <row r="570" spans="1:2" ht="15.75">
      <c r="A570" s="164"/>
      <c r="B570" s="164"/>
    </row>
    <row r="571" spans="1:2" ht="15.75">
      <c r="A571" s="164"/>
      <c r="B571" s="164"/>
    </row>
    <row r="572" spans="1:2" ht="15.75">
      <c r="A572" s="164"/>
      <c r="B572" s="164"/>
    </row>
    <row r="573" spans="1:2" ht="15.75">
      <c r="A573" s="164"/>
      <c r="B573" s="164"/>
    </row>
    <row r="574" spans="1:2" ht="15.75">
      <c r="A574" s="164"/>
      <c r="B574" s="164"/>
    </row>
    <row r="575" spans="1:2" ht="15.75">
      <c r="A575" s="164"/>
      <c r="B575" s="164"/>
    </row>
    <row r="576" spans="1:2" ht="15.75">
      <c r="A576" s="164"/>
      <c r="B576" s="164"/>
    </row>
    <row r="577" spans="1:2" ht="15.75">
      <c r="A577" s="164"/>
      <c r="B577" s="164"/>
    </row>
    <row r="578" spans="1:2" ht="15.75">
      <c r="A578" s="164"/>
      <c r="B578" s="164"/>
    </row>
    <row r="579" spans="1:2" ht="15.75">
      <c r="A579" s="164"/>
      <c r="B579" s="164"/>
    </row>
    <row r="580" spans="1:2" ht="15.75">
      <c r="A580" s="164"/>
      <c r="B580" s="164"/>
    </row>
    <row r="581" spans="1:2" ht="15.75">
      <c r="A581" s="164"/>
      <c r="B581" s="164"/>
    </row>
    <row r="582" spans="1:2" ht="15.75">
      <c r="A582" s="164"/>
      <c r="B582" s="164"/>
    </row>
    <row r="583" spans="1:2" ht="15.75">
      <c r="A583" s="164"/>
      <c r="B583" s="164"/>
    </row>
    <row r="584" spans="1:2" ht="15.75">
      <c r="A584" s="164"/>
      <c r="B584" s="164"/>
    </row>
    <row r="585" spans="1:2" ht="15.75">
      <c r="A585" s="164"/>
      <c r="B585" s="164"/>
    </row>
    <row r="586" spans="1:2" ht="15.75">
      <c r="A586" s="164"/>
      <c r="B586" s="164"/>
    </row>
    <row r="587" spans="1:2" ht="15.75">
      <c r="A587" s="164"/>
      <c r="B587" s="164"/>
    </row>
    <row r="588" spans="1:2" ht="15.75">
      <c r="A588" s="164"/>
      <c r="B588" s="164"/>
    </row>
    <row r="589" spans="1:2" ht="15.75">
      <c r="A589" s="164"/>
      <c r="B589" s="164"/>
    </row>
    <row r="590" spans="1:2" ht="15.75">
      <c r="A590" s="164"/>
      <c r="B590" s="164"/>
    </row>
    <row r="591" spans="1:2" ht="15.75">
      <c r="A591" s="164"/>
      <c r="B591" s="164"/>
    </row>
    <row r="592" spans="1:2" ht="15.75">
      <c r="A592" s="164"/>
      <c r="B592" s="164"/>
    </row>
    <row r="593" spans="1:2" ht="15.75">
      <c r="A593" s="164"/>
      <c r="B593" s="164"/>
    </row>
    <row r="594" spans="1:2" ht="15.75">
      <c r="A594" s="164"/>
      <c r="B594" s="164"/>
    </row>
    <row r="595" spans="1:2" ht="15.75">
      <c r="A595" s="164"/>
      <c r="B595" s="164"/>
    </row>
    <row r="596" spans="1:2" ht="15.75">
      <c r="A596" s="164"/>
      <c r="B596" s="164"/>
    </row>
    <row r="597" spans="1:2" ht="15.75">
      <c r="A597" s="164"/>
      <c r="B597" s="164"/>
    </row>
    <row r="598" spans="1:2" ht="15.75">
      <c r="A598" s="164"/>
      <c r="B598" s="164"/>
    </row>
    <row r="599" spans="1:2" ht="15.75">
      <c r="A599" s="164"/>
      <c r="B599" s="164"/>
    </row>
    <row r="600" spans="1:2" ht="15.75">
      <c r="A600" s="164"/>
      <c r="B600" s="164"/>
    </row>
    <row r="601" spans="1:2" ht="15.75">
      <c r="A601" s="164"/>
      <c r="B601" s="164"/>
    </row>
    <row r="602" spans="1:2" ht="15.75">
      <c r="A602" s="164"/>
      <c r="B602" s="164"/>
    </row>
    <row r="603" spans="1:2" ht="15.75">
      <c r="A603" s="164"/>
      <c r="B603" s="164"/>
    </row>
    <row r="604" spans="1:2" ht="15.75">
      <c r="A604" s="164"/>
      <c r="B604" s="164"/>
    </row>
    <row r="605" spans="1:2" ht="15.75">
      <c r="A605" s="164"/>
      <c r="B605" s="164"/>
    </row>
    <row r="606" spans="1:2" ht="15.75">
      <c r="A606" s="164"/>
      <c r="B606" s="164"/>
    </row>
    <row r="607" spans="1:2" ht="15.75">
      <c r="A607" s="164"/>
      <c r="B607" s="164"/>
    </row>
    <row r="608" spans="1:2" ht="15.75">
      <c r="A608" s="164"/>
      <c r="B608" s="164"/>
    </row>
    <row r="609" spans="1:2" ht="15.75">
      <c r="A609" s="164"/>
      <c r="B609" s="164"/>
    </row>
    <row r="610" spans="1:2" ht="15.75">
      <c r="A610" s="164"/>
      <c r="B610" s="164"/>
    </row>
    <row r="611" spans="1:2" ht="15.75">
      <c r="A611" s="164"/>
      <c r="B611" s="164"/>
    </row>
    <row r="612" spans="1:2" ht="15.75">
      <c r="A612" s="164"/>
      <c r="B612" s="164"/>
    </row>
    <row r="613" spans="1:2" ht="15.75">
      <c r="A613" s="164"/>
      <c r="B613" s="164"/>
    </row>
    <row r="614" spans="1:2" ht="15.75">
      <c r="A614" s="164"/>
      <c r="B614" s="164"/>
    </row>
    <row r="615" spans="1:2" ht="15.75">
      <c r="A615" s="164"/>
      <c r="B615" s="164"/>
    </row>
    <row r="616" spans="1:2" ht="15.75">
      <c r="A616" s="164"/>
      <c r="B616" s="164"/>
    </row>
    <row r="617" spans="1:2" ht="15.75">
      <c r="A617" s="164"/>
      <c r="B617" s="164"/>
    </row>
    <row r="618" spans="1:2" ht="15.75">
      <c r="A618" s="164"/>
      <c r="B618" s="164"/>
    </row>
    <row r="619" spans="1:2" ht="15.75">
      <c r="A619" s="164"/>
      <c r="B619" s="164"/>
    </row>
    <row r="620" spans="1:2" ht="15.75">
      <c r="A620" s="164"/>
      <c r="B620" s="164"/>
    </row>
    <row r="621" spans="1:2" ht="15.75">
      <c r="A621" s="164"/>
      <c r="B621" s="164"/>
    </row>
    <row r="622" spans="1:2" ht="15.75">
      <c r="A622" s="164"/>
      <c r="B622" s="164"/>
    </row>
    <row r="623" spans="1:2" ht="15.75">
      <c r="A623" s="164"/>
      <c r="B623" s="164"/>
    </row>
    <row r="624" spans="1:2" ht="15.75">
      <c r="A624" s="164"/>
      <c r="B624" s="164"/>
    </row>
    <row r="625" spans="1:2" ht="15.75">
      <c r="A625" s="164"/>
      <c r="B625" s="164"/>
    </row>
    <row r="626" spans="1:2" ht="15.75">
      <c r="A626" s="164"/>
      <c r="B626" s="164"/>
    </row>
    <row r="627" spans="1:2" ht="15.75">
      <c r="A627" s="164"/>
      <c r="B627" s="164"/>
    </row>
    <row r="628" spans="1:2" ht="15.75">
      <c r="A628" s="164"/>
      <c r="B628" s="164"/>
    </row>
    <row r="629" spans="1:2" ht="15.75">
      <c r="A629" s="164"/>
      <c r="B629" s="164"/>
    </row>
    <row r="630" spans="1:2" ht="15.75">
      <c r="A630" s="164"/>
      <c r="B630" s="164"/>
    </row>
    <row r="631" spans="1:2" ht="15.75">
      <c r="A631" s="164"/>
      <c r="B631" s="164"/>
    </row>
    <row r="632" spans="1:2" ht="15.75">
      <c r="A632" s="164"/>
      <c r="B632" s="164"/>
    </row>
    <row r="633" spans="1:2" ht="15.75">
      <c r="A633" s="164"/>
      <c r="B633" s="164"/>
    </row>
    <row r="634" spans="1:2" ht="15.75">
      <c r="A634" s="164"/>
      <c r="B634" s="164"/>
    </row>
    <row r="635" spans="1:2" ht="15.75">
      <c r="A635" s="164"/>
      <c r="B635" s="164"/>
    </row>
    <row r="636" spans="1:2" ht="15.75">
      <c r="A636" s="164"/>
      <c r="B636" s="164"/>
    </row>
    <row r="637" spans="1:2" ht="15.75">
      <c r="A637" s="164"/>
      <c r="B637" s="164"/>
    </row>
    <row r="638" spans="1:2" ht="15.75">
      <c r="A638" s="164"/>
      <c r="B638" s="164"/>
    </row>
    <row r="639" spans="1:2" ht="15.75">
      <c r="A639" s="164"/>
      <c r="B639" s="164"/>
    </row>
    <row r="640" spans="1:2" ht="15.75">
      <c r="A640" s="164"/>
      <c r="B640" s="164"/>
    </row>
    <row r="641" spans="1:2" ht="15.75">
      <c r="A641" s="164"/>
      <c r="B641" s="164"/>
    </row>
    <row r="642" spans="1:2" ht="15.75">
      <c r="A642" s="164"/>
      <c r="B642" s="164"/>
    </row>
    <row r="643" spans="1:2" ht="15.75">
      <c r="A643" s="164"/>
      <c r="B643" s="164"/>
    </row>
    <row r="644" spans="1:2" ht="15.75">
      <c r="A644" s="164"/>
      <c r="B644" s="164"/>
    </row>
    <row r="645" spans="1:2" ht="15.75">
      <c r="A645" s="164"/>
      <c r="B645" s="164"/>
    </row>
    <row r="646" spans="1:2" ht="15.75">
      <c r="A646" s="164"/>
      <c r="B646" s="164"/>
    </row>
    <row r="647" spans="1:2" ht="15.75">
      <c r="A647" s="164"/>
      <c r="B647" s="164"/>
    </row>
    <row r="648" spans="1:2" ht="15.75">
      <c r="A648" s="164"/>
      <c r="B648" s="164"/>
    </row>
    <row r="649" spans="1:2" ht="15.75">
      <c r="A649" s="164"/>
      <c r="B649" s="164"/>
    </row>
    <row r="650" spans="1:2" ht="15.75">
      <c r="A650" s="164"/>
      <c r="B650" s="164"/>
    </row>
    <row r="651" spans="1:2" ht="15.75">
      <c r="A651" s="164"/>
      <c r="B651" s="164"/>
    </row>
    <row r="652" spans="1:2" ht="15.75">
      <c r="A652" s="164"/>
      <c r="B652" s="164"/>
    </row>
    <row r="653" spans="1:2" ht="15.75">
      <c r="A653" s="164"/>
      <c r="B653" s="164"/>
    </row>
    <row r="654" spans="1:2" ht="15.75">
      <c r="A654" s="164"/>
      <c r="B654" s="164"/>
    </row>
    <row r="655" spans="1:2" ht="15.75">
      <c r="A655" s="164"/>
      <c r="B655" s="164"/>
    </row>
    <row r="656" spans="1:2" ht="15.75">
      <c r="A656" s="164"/>
      <c r="B656" s="164"/>
    </row>
    <row r="657" spans="1:2" ht="15.75">
      <c r="A657" s="164"/>
      <c r="B657" s="164"/>
    </row>
    <row r="658" spans="1:2" ht="15.75">
      <c r="A658" s="164"/>
      <c r="B658" s="164"/>
    </row>
    <row r="659" spans="1:2" ht="15.75">
      <c r="A659" s="164"/>
      <c r="B659" s="164"/>
    </row>
    <row r="660" spans="1:2" ht="15.75">
      <c r="A660" s="164"/>
      <c r="B660" s="164"/>
    </row>
    <row r="661" spans="1:2" ht="15.75">
      <c r="A661" s="164"/>
      <c r="B661" s="164"/>
    </row>
    <row r="662" spans="1:2" ht="15.75">
      <c r="A662" s="164"/>
      <c r="B662" s="164"/>
    </row>
    <row r="663" spans="1:2" ht="15.75">
      <c r="A663" s="164"/>
      <c r="B663" s="164"/>
    </row>
    <row r="664" spans="1:2" ht="15.75">
      <c r="A664" s="164"/>
      <c r="B664" s="164"/>
    </row>
    <row r="665" spans="1:2" ht="15.75">
      <c r="A665" s="164"/>
      <c r="B665" s="164"/>
    </row>
    <row r="666" spans="1:2" ht="15.75">
      <c r="A666" s="164"/>
      <c r="B666" s="164"/>
    </row>
    <row r="667" spans="1:2" ht="15.75">
      <c r="A667" s="164"/>
      <c r="B667" s="164"/>
    </row>
    <row r="668" spans="1:2" ht="15.75">
      <c r="A668" s="164"/>
      <c r="B668" s="164"/>
    </row>
    <row r="669" spans="1:2" ht="15.75">
      <c r="A669" s="164"/>
      <c r="B669" s="164"/>
    </row>
    <row r="670" spans="1:2" ht="15.75">
      <c r="A670" s="164"/>
      <c r="B670" s="164"/>
    </row>
    <row r="671" spans="1:2" ht="15.75">
      <c r="A671" s="164"/>
      <c r="B671" s="164"/>
    </row>
    <row r="672" spans="1:2" ht="15.75">
      <c r="A672" s="164"/>
      <c r="B672" s="164"/>
    </row>
    <row r="673" spans="1:2" ht="15.75">
      <c r="A673" s="164"/>
      <c r="B673" s="164"/>
    </row>
    <row r="674" spans="1:2" ht="15.75">
      <c r="A674" s="164"/>
      <c r="B674" s="164"/>
    </row>
    <row r="675" spans="1:2" ht="15.75">
      <c r="A675" s="164"/>
      <c r="B675" s="164"/>
    </row>
    <row r="676" spans="1:2" ht="15.75">
      <c r="A676" s="164"/>
      <c r="B676" s="164"/>
    </row>
    <row r="677" spans="1:2" ht="15.75">
      <c r="A677" s="164"/>
      <c r="B677" s="164"/>
    </row>
    <row r="678" spans="1:2" ht="15.75">
      <c r="A678" s="164"/>
      <c r="B678" s="164"/>
    </row>
    <row r="679" spans="1:2" ht="15.75">
      <c r="A679" s="164"/>
      <c r="B679" s="164"/>
    </row>
    <row r="680" spans="1:2" ht="15.75">
      <c r="A680" s="164"/>
      <c r="B680" s="164"/>
    </row>
    <row r="681" spans="1:2" ht="15.75">
      <c r="A681" s="164"/>
      <c r="B681" s="164"/>
    </row>
    <row r="682" spans="1:2" ht="15.75">
      <c r="A682" s="164"/>
      <c r="B682" s="164"/>
    </row>
    <row r="683" spans="1:2" ht="15.75">
      <c r="A683" s="164"/>
      <c r="B683" s="164"/>
    </row>
    <row r="684" spans="1:2" ht="15.75">
      <c r="A684" s="164"/>
      <c r="B684" s="164"/>
    </row>
    <row r="685" spans="1:2" ht="15.75">
      <c r="A685" s="164"/>
      <c r="B685" s="164"/>
    </row>
    <row r="686" spans="1:2" ht="15.75">
      <c r="A686" s="164"/>
      <c r="B686" s="164"/>
    </row>
    <row r="687" spans="1:2" ht="15.75">
      <c r="A687" s="164"/>
      <c r="B687" s="164"/>
    </row>
    <row r="688" spans="1:2" ht="15.75">
      <c r="A688" s="164"/>
      <c r="B688" s="164"/>
    </row>
    <row r="689" spans="1:2" ht="15.75">
      <c r="A689" s="164"/>
      <c r="B689" s="164"/>
    </row>
    <row r="690" spans="1:2" ht="15.75">
      <c r="A690" s="164"/>
      <c r="B690" s="164"/>
    </row>
    <row r="691" spans="1:2" ht="15.75">
      <c r="A691" s="164"/>
      <c r="B691" s="164"/>
    </row>
    <row r="692" spans="1:2" ht="15.75">
      <c r="A692" s="164"/>
      <c r="B692" s="164"/>
    </row>
    <row r="693" spans="1:2" ht="15.75">
      <c r="A693" s="164"/>
      <c r="B693" s="164"/>
    </row>
    <row r="694" spans="1:2" ht="15.75">
      <c r="A694" s="164"/>
      <c r="B694" s="164"/>
    </row>
    <row r="695" spans="1:2" ht="15.75">
      <c r="A695" s="164"/>
      <c r="B695" s="164"/>
    </row>
    <row r="696" spans="1:2" ht="15.75">
      <c r="A696" s="164"/>
      <c r="B696" s="164"/>
    </row>
    <row r="697" spans="1:2" ht="15.75">
      <c r="A697" s="164"/>
      <c r="B697" s="164"/>
    </row>
    <row r="698" spans="1:2" ht="15.75">
      <c r="A698" s="164"/>
      <c r="B698" s="164"/>
    </row>
    <row r="699" spans="1:2" ht="15.75">
      <c r="A699" s="164"/>
      <c r="B699" s="164"/>
    </row>
    <row r="700" spans="1:2" ht="15.75">
      <c r="A700" s="164"/>
      <c r="B700" s="164"/>
    </row>
    <row r="701" spans="1:2" ht="15.75">
      <c r="A701" s="164"/>
      <c r="B701" s="164"/>
    </row>
    <row r="702" spans="1:2" ht="15.75">
      <c r="A702" s="164"/>
      <c r="B702" s="164"/>
    </row>
    <row r="703" spans="1:2" ht="15.75">
      <c r="A703" s="164"/>
      <c r="B703" s="164"/>
    </row>
    <row r="704" spans="1:2" ht="15.75">
      <c r="A704" s="164"/>
      <c r="B704" s="164"/>
    </row>
    <row r="705" spans="1:2" ht="15.75">
      <c r="A705" s="164"/>
      <c r="B705" s="164"/>
    </row>
    <row r="706" spans="1:2" ht="15.75">
      <c r="A706" s="164"/>
      <c r="B706" s="164"/>
    </row>
    <row r="707" spans="1:2" ht="15.75">
      <c r="A707" s="164"/>
      <c r="B707" s="164"/>
    </row>
    <row r="708" spans="1:2" ht="15.75">
      <c r="A708" s="164"/>
      <c r="B708" s="164"/>
    </row>
    <row r="709" spans="1:2" ht="15.75">
      <c r="A709" s="164"/>
      <c r="B709" s="164"/>
    </row>
    <row r="710" spans="1:2" ht="15.75">
      <c r="A710" s="164"/>
      <c r="B710" s="164"/>
    </row>
    <row r="711" spans="1:2" ht="15.75">
      <c r="A711" s="164"/>
      <c r="B711" s="164"/>
    </row>
    <row r="712" spans="1:2" ht="15.75">
      <c r="A712" s="164"/>
      <c r="B712" s="164"/>
    </row>
    <row r="713" spans="1:2" ht="15.75">
      <c r="A713" s="164"/>
      <c r="B713" s="164"/>
    </row>
    <row r="714" spans="1:2" ht="15.75">
      <c r="A714" s="164"/>
      <c r="B714" s="164"/>
    </row>
    <row r="715" spans="1:2" ht="15.75">
      <c r="A715" s="164"/>
      <c r="B715" s="164"/>
    </row>
    <row r="716" spans="1:2" ht="15.75">
      <c r="A716" s="164"/>
      <c r="B716" s="164"/>
    </row>
    <row r="717" spans="1:2" ht="15.75">
      <c r="A717" s="164"/>
      <c r="B717" s="164"/>
    </row>
    <row r="718" spans="1:2" ht="15.75">
      <c r="A718" s="164"/>
      <c r="B718" s="164"/>
    </row>
    <row r="719" spans="1:2" ht="15.75">
      <c r="A719" s="164"/>
      <c r="B719" s="164"/>
    </row>
    <row r="720" spans="1:2" ht="15.75">
      <c r="A720" s="164"/>
      <c r="B720" s="164"/>
    </row>
    <row r="721" spans="1:2" ht="15.75">
      <c r="A721" s="164"/>
      <c r="B721" s="164"/>
    </row>
    <row r="722" spans="1:2" ht="15.75">
      <c r="A722" s="164"/>
      <c r="B722" s="164"/>
    </row>
    <row r="723" spans="1:2" ht="15.75">
      <c r="A723" s="164"/>
      <c r="B723" s="164"/>
    </row>
    <row r="724" spans="1:2" ht="15.75">
      <c r="A724" s="164"/>
      <c r="B724" s="164"/>
    </row>
    <row r="725" spans="1:2" ht="15.75">
      <c r="A725" s="164"/>
      <c r="B725" s="164"/>
    </row>
    <row r="726" spans="1:2" ht="15.75">
      <c r="A726" s="164"/>
      <c r="B726" s="164"/>
    </row>
    <row r="727" spans="1:2" ht="15.75">
      <c r="A727" s="164"/>
      <c r="B727" s="164"/>
    </row>
    <row r="728" spans="1:2" ht="15.75">
      <c r="A728" s="164"/>
      <c r="B728" s="164"/>
    </row>
    <row r="729" spans="1:2" ht="15.75">
      <c r="A729" s="164"/>
      <c r="B729" s="164"/>
    </row>
    <row r="730" spans="1:2" ht="15.75">
      <c r="A730" s="164"/>
      <c r="B730" s="164"/>
    </row>
    <row r="731" spans="1:2" ht="15.75">
      <c r="A731" s="164"/>
      <c r="B731" s="164"/>
    </row>
    <row r="732" spans="1:2" ht="15.75">
      <c r="A732" s="164"/>
      <c r="B732" s="164"/>
    </row>
    <row r="733" spans="1:2" ht="15.75">
      <c r="A733" s="164"/>
      <c r="B733" s="164"/>
    </row>
    <row r="734" spans="1:2" ht="15.75">
      <c r="A734" s="164"/>
      <c r="B734" s="164"/>
    </row>
    <row r="735" spans="1:2" ht="15.75">
      <c r="A735" s="164"/>
      <c r="B735" s="164"/>
    </row>
    <row r="736" spans="1:2" ht="15.75">
      <c r="A736" s="164"/>
      <c r="B736" s="164"/>
    </row>
    <row r="737" spans="1:2" ht="15.75">
      <c r="A737" s="164"/>
      <c r="B737" s="164"/>
    </row>
    <row r="738" spans="1:2" ht="15.75">
      <c r="A738" s="164"/>
      <c r="B738" s="164"/>
    </row>
    <row r="739" spans="1:2" ht="15.75">
      <c r="A739" s="164"/>
      <c r="B739" s="164"/>
    </row>
    <row r="740" spans="1:2" ht="15.75">
      <c r="A740" s="164"/>
      <c r="B740" s="164"/>
    </row>
    <row r="741" spans="1:2" ht="15.75">
      <c r="A741" s="164"/>
      <c r="B741" s="164"/>
    </row>
    <row r="742" spans="1:2" ht="15.75">
      <c r="A742" s="164"/>
      <c r="B742" s="164"/>
    </row>
    <row r="743" spans="1:2" ht="15.75">
      <c r="A743" s="164"/>
      <c r="B743" s="164"/>
    </row>
    <row r="744" spans="1:2" ht="15.75">
      <c r="A744" s="164"/>
      <c r="B744" s="164"/>
    </row>
    <row r="745" spans="1:2" ht="15.75">
      <c r="A745" s="164"/>
      <c r="B745" s="164"/>
    </row>
    <row r="746" spans="1:2" ht="15.75">
      <c r="A746" s="164"/>
      <c r="B746" s="164"/>
    </row>
    <row r="747" spans="1:2" ht="15.75">
      <c r="A747" s="164"/>
      <c r="B747" s="164"/>
    </row>
    <row r="748" spans="1:2" ht="15.75">
      <c r="A748" s="164"/>
      <c r="B748" s="164"/>
    </row>
    <row r="749" spans="1:2" ht="15.75">
      <c r="A749" s="164"/>
      <c r="B749" s="164"/>
    </row>
    <row r="750" spans="1:2" ht="15.75">
      <c r="A750" s="164"/>
      <c r="B750" s="164"/>
    </row>
    <row r="751" spans="1:2" ht="15.75">
      <c r="A751" s="164"/>
      <c r="B751" s="164"/>
    </row>
    <row r="752" spans="1:2" ht="15.75">
      <c r="A752" s="164"/>
      <c r="B752" s="164"/>
    </row>
    <row r="753" spans="1:2" ht="15.75">
      <c r="A753" s="164"/>
      <c r="B753" s="164"/>
    </row>
    <row r="754" spans="1:2" ht="15.75">
      <c r="A754" s="164"/>
      <c r="B754" s="164"/>
    </row>
    <row r="755" spans="1:2" ht="15.75">
      <c r="A755" s="164"/>
      <c r="B755" s="164"/>
    </row>
    <row r="756" spans="1:2" ht="15.75">
      <c r="A756" s="164"/>
      <c r="B756" s="164"/>
    </row>
    <row r="757" spans="1:2" ht="15.75">
      <c r="A757" s="164"/>
      <c r="B757" s="164"/>
    </row>
    <row r="758" spans="1:2" ht="15.75">
      <c r="A758" s="164"/>
      <c r="B758" s="164"/>
    </row>
    <row r="759" spans="1:2" ht="15.75">
      <c r="A759" s="164"/>
      <c r="B759" s="164"/>
    </row>
    <row r="760" spans="1:2" ht="15.75">
      <c r="A760" s="164"/>
      <c r="B760" s="164"/>
    </row>
    <row r="761" spans="1:2" ht="15.75">
      <c r="A761" s="164"/>
      <c r="B761" s="164"/>
    </row>
    <row r="762" spans="1:2" ht="15.75">
      <c r="A762" s="164"/>
      <c r="B762" s="164"/>
    </row>
    <row r="763" spans="1:2" ht="15.75">
      <c r="A763" s="164"/>
      <c r="B763" s="164"/>
    </row>
    <row r="764" spans="1:2" ht="15.75">
      <c r="A764" s="164"/>
      <c r="B764" s="164"/>
    </row>
    <row r="765" spans="1:2" ht="15.75">
      <c r="A765" s="164"/>
      <c r="B765" s="164"/>
    </row>
    <row r="766" spans="1:2" ht="15.75">
      <c r="A766" s="164"/>
      <c r="B766" s="164"/>
    </row>
    <row r="767" spans="1:2" ht="15.75">
      <c r="A767" s="164"/>
      <c r="B767" s="164"/>
    </row>
    <row r="768" spans="1:2" ht="15.75">
      <c r="A768" s="164"/>
      <c r="B768" s="164"/>
    </row>
    <row r="769" spans="1:2" ht="15.75">
      <c r="A769" s="164"/>
      <c r="B769" s="164"/>
    </row>
    <row r="770" spans="1:2" ht="15.75">
      <c r="A770" s="164"/>
      <c r="B770" s="164"/>
    </row>
    <row r="771" spans="1:2" ht="15.75">
      <c r="A771" s="164"/>
      <c r="B771" s="164"/>
    </row>
    <row r="772" spans="1:2" ht="15.75">
      <c r="A772" s="164"/>
      <c r="B772" s="164"/>
    </row>
    <row r="773" spans="1:2" ht="15.75">
      <c r="A773" s="164"/>
      <c r="B773" s="164"/>
    </row>
    <row r="774" spans="1:2" ht="15.75">
      <c r="A774" s="164"/>
      <c r="B774" s="164"/>
    </row>
    <row r="775" spans="1:2" ht="15.75">
      <c r="A775" s="164"/>
      <c r="B775" s="164"/>
    </row>
    <row r="776" spans="1:2" ht="15.75">
      <c r="A776" s="164"/>
      <c r="B776" s="164"/>
    </row>
    <row r="777" spans="1:2" ht="15.75">
      <c r="A777" s="164"/>
      <c r="B777" s="164"/>
    </row>
    <row r="778" spans="1:2" ht="15.75">
      <c r="A778" s="164"/>
      <c r="B778" s="164"/>
    </row>
    <row r="779" spans="1:2" ht="15.75">
      <c r="A779" s="164"/>
      <c r="B779" s="164"/>
    </row>
    <row r="780" spans="1:2" ht="15.75">
      <c r="A780" s="164"/>
      <c r="B780" s="164"/>
    </row>
    <row r="781" spans="1:2" ht="15.75">
      <c r="A781" s="164"/>
      <c r="B781" s="164"/>
    </row>
    <row r="782" spans="1:2" ht="15.75">
      <c r="A782" s="164"/>
      <c r="B782" s="164"/>
    </row>
    <row r="783" spans="1:2" ht="15.75">
      <c r="A783" s="164"/>
      <c r="B783" s="164"/>
    </row>
    <row r="784" spans="1:2" ht="15.75">
      <c r="A784" s="164"/>
      <c r="B784" s="164"/>
    </row>
    <row r="785" spans="1:2" ht="15.75">
      <c r="A785" s="164"/>
      <c r="B785" s="164"/>
    </row>
    <row r="786" spans="1:2" ht="15.75">
      <c r="A786" s="164"/>
      <c r="B786" s="164"/>
    </row>
    <row r="787" spans="1:2" ht="15.75">
      <c r="A787" s="164"/>
      <c r="B787" s="164"/>
    </row>
    <row r="788" spans="1:2" ht="15.75">
      <c r="A788" s="164"/>
      <c r="B788" s="164"/>
    </row>
    <row r="789" spans="1:2" ht="15.75">
      <c r="A789" s="164"/>
      <c r="B789" s="164"/>
    </row>
    <row r="790" spans="1:2" ht="15.75">
      <c r="A790" s="164"/>
      <c r="B790" s="164"/>
    </row>
    <row r="791" spans="1:2" ht="15.75">
      <c r="A791" s="164"/>
      <c r="B791" s="164"/>
    </row>
    <row r="792" spans="1:2" ht="15.75">
      <c r="A792" s="164"/>
      <c r="B792" s="164"/>
    </row>
    <row r="793" spans="1:2" ht="15.75">
      <c r="A793" s="164"/>
      <c r="B793" s="164"/>
    </row>
    <row r="794" spans="1:2" ht="15.75">
      <c r="A794" s="164"/>
      <c r="B794" s="164"/>
    </row>
    <row r="795" spans="1:2" ht="15.75">
      <c r="A795" s="164"/>
      <c r="B795" s="164"/>
    </row>
    <row r="796" spans="1:2" ht="15.75">
      <c r="A796" s="164"/>
      <c r="B796" s="164"/>
    </row>
    <row r="797" spans="1:2" ht="15.75">
      <c r="A797" s="164"/>
      <c r="B797" s="164"/>
    </row>
    <row r="798" spans="1:2" ht="15.75">
      <c r="A798" s="164"/>
      <c r="B798" s="164"/>
    </row>
    <row r="799" spans="1:2" ht="15.75">
      <c r="A799" s="164"/>
      <c r="B799" s="164"/>
    </row>
    <row r="800" spans="1:2" ht="15.75">
      <c r="A800" s="164"/>
      <c r="B800" s="164"/>
    </row>
    <row r="801" spans="1:2" ht="15.75">
      <c r="A801" s="164"/>
      <c r="B801" s="164"/>
    </row>
    <row r="802" spans="1:2" ht="15.75">
      <c r="A802" s="164"/>
      <c r="B802" s="164"/>
    </row>
    <row r="803" spans="1:2" ht="15.75">
      <c r="A803" s="164"/>
      <c r="B803" s="164"/>
    </row>
    <row r="804" spans="1:2" ht="15.75">
      <c r="A804" s="164"/>
      <c r="B804" s="164"/>
    </row>
    <row r="805" spans="1:2" ht="15.75">
      <c r="A805" s="164"/>
      <c r="B805" s="164"/>
    </row>
    <row r="806" spans="1:2" ht="15.75">
      <c r="A806" s="164"/>
      <c r="B806" s="164"/>
    </row>
    <row r="807" spans="1:2" ht="15.75">
      <c r="A807" s="164"/>
      <c r="B807" s="164"/>
    </row>
    <row r="808" spans="1:2" ht="15.75">
      <c r="A808" s="164"/>
      <c r="B808" s="164"/>
    </row>
    <row r="809" spans="1:2" ht="15.75">
      <c r="A809" s="164"/>
      <c r="B809" s="164"/>
    </row>
    <row r="810" spans="1:2" ht="15.75">
      <c r="A810" s="164"/>
      <c r="B810" s="164"/>
    </row>
    <row r="811" spans="1:2" ht="15.75">
      <c r="A811" s="164"/>
      <c r="B811" s="164"/>
    </row>
    <row r="812" spans="1:2" ht="15.75">
      <c r="A812" s="164"/>
      <c r="B812" s="164"/>
    </row>
    <row r="813" spans="1:2" ht="15.75">
      <c r="A813" s="164"/>
      <c r="B813" s="164"/>
    </row>
    <row r="814" spans="1:2" ht="15.75">
      <c r="A814" s="164"/>
      <c r="B814" s="164"/>
    </row>
    <row r="815" spans="1:2" ht="15.75">
      <c r="A815" s="164"/>
      <c r="B815" s="164"/>
    </row>
    <row r="816" spans="1:2" ht="15.75">
      <c r="A816" s="164"/>
      <c r="B816" s="164"/>
    </row>
    <row r="817" spans="1:2" ht="15.75">
      <c r="A817" s="164"/>
      <c r="B817" s="164"/>
    </row>
    <row r="818" spans="1:2" ht="15.75">
      <c r="A818" s="164"/>
      <c r="B818" s="164"/>
    </row>
    <row r="819" spans="1:2" ht="15.75">
      <c r="A819" s="164"/>
      <c r="B819" s="164"/>
    </row>
    <row r="820" spans="1:2" ht="15.75">
      <c r="A820" s="164"/>
      <c r="B820" s="164"/>
    </row>
    <row r="821" spans="1:2" ht="15.75">
      <c r="A821" s="164"/>
      <c r="B821" s="164"/>
    </row>
    <row r="822" spans="1:2" ht="15.75">
      <c r="A822" s="164"/>
      <c r="B822" s="164"/>
    </row>
    <row r="823" spans="1:2" ht="15.75">
      <c r="A823" s="164"/>
      <c r="B823" s="164"/>
    </row>
    <row r="824" spans="1:2" ht="15.75">
      <c r="A824" s="164"/>
      <c r="B824" s="164"/>
    </row>
    <row r="825" spans="1:2" ht="15.75">
      <c r="A825" s="164"/>
      <c r="B825" s="164"/>
    </row>
    <row r="826" spans="1:2" ht="15.75">
      <c r="A826" s="164"/>
      <c r="B826" s="164"/>
    </row>
    <row r="827" spans="1:2" ht="15.75">
      <c r="A827" s="164"/>
      <c r="B827" s="164"/>
    </row>
    <row r="828" spans="1:2" ht="15.75">
      <c r="A828" s="164"/>
      <c r="B828" s="164"/>
    </row>
    <row r="829" spans="1:2" ht="15.75">
      <c r="A829" s="164"/>
      <c r="B829" s="164"/>
    </row>
    <row r="830" spans="1:2" ht="15.75">
      <c r="A830" s="164"/>
      <c r="B830" s="164"/>
    </row>
    <row r="831" spans="1:2" ht="15.75">
      <c r="A831" s="164"/>
      <c r="B831" s="164"/>
    </row>
    <row r="832" spans="1:2" ht="15.75">
      <c r="A832" s="164"/>
      <c r="B832" s="164"/>
    </row>
    <row r="833" spans="1:2" ht="15.75">
      <c r="A833" s="164"/>
      <c r="B833" s="164"/>
    </row>
    <row r="834" spans="1:2" ht="15.75">
      <c r="A834" s="164"/>
      <c r="B834" s="164"/>
    </row>
    <row r="835" spans="1:2" ht="15.75">
      <c r="A835" s="164"/>
      <c r="B835" s="164"/>
    </row>
    <row r="836" spans="1:2" ht="15.75">
      <c r="A836" s="164"/>
      <c r="B836" s="164"/>
    </row>
    <row r="837" spans="1:2" ht="15.75">
      <c r="A837" s="164"/>
      <c r="B837" s="164"/>
    </row>
    <row r="838" spans="1:2" ht="15.75">
      <c r="A838" s="164"/>
      <c r="B838" s="164"/>
    </row>
    <row r="839" spans="1:2" ht="15.75">
      <c r="A839" s="164"/>
      <c r="B839" s="164"/>
    </row>
    <row r="840" spans="1:2" ht="15.75">
      <c r="A840" s="164"/>
      <c r="B840" s="164"/>
    </row>
    <row r="841" spans="1:2" ht="15.75">
      <c r="A841" s="164"/>
      <c r="B841" s="164"/>
    </row>
    <row r="842" spans="1:2" ht="15.75">
      <c r="A842" s="164"/>
      <c r="B842" s="164"/>
    </row>
    <row r="843" spans="1:2" ht="15.75">
      <c r="A843" s="164"/>
      <c r="B843" s="164"/>
    </row>
    <row r="844" spans="1:2" ht="15.75">
      <c r="A844" s="164"/>
      <c r="B844" s="164"/>
    </row>
    <row r="845" spans="1:2" ht="15.75">
      <c r="A845" s="164"/>
      <c r="B845" s="164"/>
    </row>
    <row r="846" spans="1:2" ht="15.75">
      <c r="A846" s="164"/>
      <c r="B846" s="164"/>
    </row>
    <row r="847" spans="1:2" ht="15.75">
      <c r="A847" s="164"/>
      <c r="B847" s="164"/>
    </row>
    <row r="848" spans="1:2" ht="15.75">
      <c r="A848" s="164"/>
      <c r="B848" s="164"/>
    </row>
    <row r="849" spans="1:2" ht="15.75">
      <c r="A849" s="164"/>
      <c r="B849" s="164"/>
    </row>
    <row r="850" spans="1:2" ht="15.75">
      <c r="A850" s="164"/>
      <c r="B850" s="164"/>
    </row>
    <row r="851" spans="1:2" ht="15.75">
      <c r="A851" s="164"/>
      <c r="B851" s="164"/>
    </row>
    <row r="852" spans="1:2" ht="15.75">
      <c r="A852" s="164"/>
      <c r="B852" s="164"/>
    </row>
    <row r="853" spans="1:2" ht="15.75">
      <c r="A853" s="164"/>
      <c r="B853" s="164"/>
    </row>
    <row r="854" spans="1:2" ht="15.75">
      <c r="A854" s="164"/>
      <c r="B854" s="164"/>
    </row>
    <row r="855" spans="1:2" ht="15.75">
      <c r="A855" s="164"/>
      <c r="B855" s="164"/>
    </row>
    <row r="856" spans="1:2" ht="15.75">
      <c r="A856" s="164"/>
      <c r="B856" s="164"/>
    </row>
    <row r="857" spans="1:2" ht="15.75">
      <c r="A857" s="164"/>
      <c r="B857" s="164"/>
    </row>
    <row r="858" spans="1:2" ht="15.75">
      <c r="A858" s="164"/>
      <c r="B858" s="164"/>
    </row>
    <row r="859" spans="1:2" ht="15.75">
      <c r="A859" s="164"/>
      <c r="B859" s="164"/>
    </row>
    <row r="860" spans="1:2" ht="15.75">
      <c r="A860" s="164"/>
      <c r="B860" s="164"/>
    </row>
    <row r="861" spans="1:2" ht="15.75">
      <c r="A861" s="164"/>
      <c r="B861" s="164"/>
    </row>
    <row r="862" spans="1:2" ht="15.75">
      <c r="A862" s="164"/>
      <c r="B862" s="164"/>
    </row>
    <row r="863" spans="1:2" ht="15.75">
      <c r="A863" s="164"/>
      <c r="B863" s="164"/>
    </row>
    <row r="864" spans="1:2" ht="15.75">
      <c r="A864" s="164"/>
      <c r="B864" s="164"/>
    </row>
    <row r="865" spans="1:2" ht="15.75">
      <c r="A865" s="164"/>
      <c r="B865" s="164"/>
    </row>
    <row r="866" spans="1:2" ht="15.75">
      <c r="A866" s="164"/>
      <c r="B866" s="164"/>
    </row>
    <row r="867" spans="1:2" ht="15.75">
      <c r="A867" s="164"/>
      <c r="B867" s="164"/>
    </row>
    <row r="868" spans="1:2" ht="15.75">
      <c r="A868" s="164"/>
      <c r="B868" s="164"/>
    </row>
    <row r="869" spans="1:2" ht="15.75">
      <c r="A869" s="164"/>
      <c r="B869" s="164"/>
    </row>
    <row r="870" spans="1:2" ht="15.75">
      <c r="A870" s="164"/>
      <c r="B870" s="164"/>
    </row>
    <row r="871" spans="1:2" ht="15.75">
      <c r="A871" s="164"/>
      <c r="B871" s="164"/>
    </row>
    <row r="872" spans="1:2" ht="15.75">
      <c r="A872" s="164"/>
      <c r="B872" s="164"/>
    </row>
    <row r="873" spans="1:2" ht="15.75">
      <c r="A873" s="164"/>
      <c r="B873" s="164"/>
    </row>
    <row r="874" spans="1:2" ht="15.75">
      <c r="A874" s="164"/>
      <c r="B874" s="164"/>
    </row>
    <row r="875" spans="1:2" ht="15.75">
      <c r="A875" s="164"/>
      <c r="B875" s="164"/>
    </row>
    <row r="876" spans="1:2" ht="15.75">
      <c r="A876" s="164"/>
      <c r="B876" s="164"/>
    </row>
    <row r="877" spans="1:2" ht="15.75">
      <c r="A877" s="164"/>
      <c r="B877" s="164"/>
    </row>
    <row r="878" spans="1:2" ht="15.75">
      <c r="A878" s="164"/>
      <c r="B878" s="164"/>
    </row>
    <row r="879" spans="1:2" ht="15.75">
      <c r="A879" s="164"/>
      <c r="B879" s="164"/>
    </row>
    <row r="880" spans="1:2" ht="15.75">
      <c r="A880" s="164"/>
      <c r="B880" s="164"/>
    </row>
    <row r="881" spans="1:2" ht="15.75">
      <c r="A881" s="164"/>
      <c r="B881" s="164"/>
    </row>
    <row r="882" spans="1:2" ht="15.75">
      <c r="A882" s="164"/>
      <c r="B882" s="164"/>
    </row>
    <row r="883" spans="1:2" ht="15.75">
      <c r="A883" s="164"/>
      <c r="B883" s="164"/>
    </row>
    <row r="884" spans="1:2" ht="15.75">
      <c r="A884" s="164"/>
      <c r="B884" s="164"/>
    </row>
    <row r="885" spans="1:2" ht="15.75">
      <c r="A885" s="164"/>
      <c r="B885" s="164"/>
    </row>
    <row r="886" spans="1:2" ht="15.75">
      <c r="A886" s="164"/>
      <c r="B886" s="164"/>
    </row>
    <row r="887" spans="1:2" ht="15.75">
      <c r="A887" s="164"/>
      <c r="B887" s="164"/>
    </row>
    <row r="888" spans="1:2" ht="15.75">
      <c r="A888" s="164"/>
      <c r="B888" s="164"/>
    </row>
    <row r="889" spans="1:2" ht="15.75">
      <c r="A889" s="164"/>
      <c r="B889" s="164"/>
    </row>
    <row r="890" spans="1:2" ht="15.75">
      <c r="A890" s="164"/>
      <c r="B890" s="164"/>
    </row>
    <row r="891" spans="1:2" ht="15.75">
      <c r="A891" s="164"/>
      <c r="B891" s="164"/>
    </row>
    <row r="892" spans="1:2" ht="15.75">
      <c r="A892" s="164"/>
      <c r="B892" s="164"/>
    </row>
    <row r="893" spans="1:2" ht="15.75">
      <c r="A893" s="164"/>
      <c r="B893" s="164"/>
    </row>
    <row r="894" spans="1:2" ht="15.75">
      <c r="A894" s="164"/>
      <c r="B894" s="164"/>
    </row>
    <row r="895" spans="1:2" ht="15.75">
      <c r="A895" s="164"/>
      <c r="B895" s="164"/>
    </row>
    <row r="896" spans="1:2" ht="15.75">
      <c r="A896" s="164"/>
      <c r="B896" s="164"/>
    </row>
    <row r="897" spans="1:2" ht="15.75">
      <c r="A897" s="164"/>
      <c r="B897" s="164"/>
    </row>
    <row r="898" spans="1:2" ht="15.75">
      <c r="A898" s="164"/>
      <c r="B898" s="164"/>
    </row>
    <row r="899" spans="1:2" ht="15.75">
      <c r="A899" s="164"/>
      <c r="B899" s="164"/>
    </row>
    <row r="900" spans="1:2" ht="15.75">
      <c r="A900" s="164"/>
      <c r="B900" s="164"/>
    </row>
    <row r="901" spans="1:2" ht="15.75">
      <c r="A901" s="164"/>
      <c r="B901" s="164"/>
    </row>
    <row r="902" spans="1:2" ht="15.75">
      <c r="A902" s="164"/>
      <c r="B902" s="164"/>
    </row>
    <row r="903" spans="1:2" ht="15.75">
      <c r="A903" s="164"/>
      <c r="B903" s="164"/>
    </row>
    <row r="904" spans="1:2" ht="15.75">
      <c r="A904" s="164"/>
      <c r="B904" s="164"/>
    </row>
    <row r="905" spans="1:2" ht="15.75">
      <c r="A905" s="164"/>
      <c r="B905" s="164"/>
    </row>
    <row r="906" spans="1:2" ht="15.75">
      <c r="A906" s="164"/>
      <c r="B906" s="164"/>
    </row>
    <row r="907" spans="1:2" ht="15.75">
      <c r="A907" s="164"/>
      <c r="B907" s="164"/>
    </row>
    <row r="908" spans="1:2" ht="15.75">
      <c r="A908" s="164"/>
      <c r="B908" s="164"/>
    </row>
    <row r="909" spans="1:2" ht="15.75">
      <c r="A909" s="164"/>
      <c r="B909" s="164"/>
    </row>
    <row r="910" spans="1:2" ht="15.75">
      <c r="A910" s="164"/>
      <c r="B910" s="164"/>
    </row>
    <row r="911" spans="1:2" ht="15.75">
      <c r="A911" s="164"/>
      <c r="B911" s="164"/>
    </row>
    <row r="912" spans="1:2" ht="15.75">
      <c r="A912" s="164"/>
      <c r="B912" s="164"/>
    </row>
    <row r="913" spans="1:2" ht="15.75">
      <c r="A913" s="164"/>
      <c r="B913" s="164"/>
    </row>
    <row r="914" spans="1:2" ht="15.75">
      <c r="A914" s="164"/>
      <c r="B914" s="164"/>
    </row>
    <row r="915" spans="1:2" ht="15.75">
      <c r="A915" s="164"/>
      <c r="B915" s="164"/>
    </row>
    <row r="916" spans="1:2" ht="15.75">
      <c r="A916" s="164"/>
      <c r="B916" s="164"/>
    </row>
    <row r="917" spans="1:2" ht="15.75">
      <c r="A917" s="164"/>
      <c r="B917" s="164"/>
    </row>
    <row r="918" spans="1:2" ht="15.75">
      <c r="A918" s="164"/>
      <c r="B918" s="164"/>
    </row>
    <row r="919" spans="1:2" ht="15.75">
      <c r="A919" s="164"/>
      <c r="B919" s="164"/>
    </row>
    <row r="920" spans="1:2" ht="15.75">
      <c r="A920" s="164"/>
      <c r="B920" s="164"/>
    </row>
    <row r="921" spans="1:2" ht="15.75">
      <c r="A921" s="164"/>
      <c r="B921" s="164"/>
    </row>
    <row r="922" spans="1:2" ht="15.75">
      <c r="A922" s="164"/>
      <c r="B922" s="164"/>
    </row>
    <row r="923" spans="1:2" ht="15.75">
      <c r="A923" s="164"/>
      <c r="B923" s="164"/>
    </row>
    <row r="924" spans="1:2" ht="15.75">
      <c r="A924" s="164"/>
      <c r="B924" s="164"/>
    </row>
    <row r="925" spans="1:2" ht="15.75">
      <c r="A925" s="164"/>
      <c r="B925" s="164"/>
    </row>
    <row r="926" spans="1:2" ht="15.75">
      <c r="A926" s="164"/>
      <c r="B926" s="164"/>
    </row>
    <row r="927" spans="1:2" ht="15.75">
      <c r="A927" s="164"/>
      <c r="B927" s="164"/>
    </row>
    <row r="928" spans="1:2" ht="15.75">
      <c r="A928" s="164"/>
      <c r="B928" s="164"/>
    </row>
    <row r="929" spans="1:2" ht="15.75">
      <c r="A929" s="164"/>
      <c r="B929" s="164"/>
    </row>
    <row r="930" spans="1:2" ht="15.75">
      <c r="A930" s="164"/>
      <c r="B930" s="164"/>
    </row>
    <row r="931" spans="1:2" ht="15.75">
      <c r="A931" s="164"/>
      <c r="B931" s="164"/>
    </row>
    <row r="932" spans="1:2" ht="15.75">
      <c r="A932" s="164"/>
      <c r="B932" s="164"/>
    </row>
    <row r="933" spans="1:2" ht="15.75">
      <c r="A933" s="164"/>
      <c r="B933" s="164"/>
    </row>
    <row r="934" spans="1:2" ht="15.75">
      <c r="A934" s="164"/>
      <c r="B934" s="164"/>
    </row>
    <row r="935" spans="1:2" ht="15.75">
      <c r="A935" s="164"/>
      <c r="B935" s="164"/>
    </row>
    <row r="936" spans="1:2" ht="15.75">
      <c r="A936" s="164"/>
      <c r="B936" s="164"/>
    </row>
    <row r="937" spans="1:2" ht="15.75">
      <c r="A937" s="164"/>
      <c r="B937" s="164"/>
    </row>
    <row r="938" spans="1:2" ht="15.75">
      <c r="A938" s="164"/>
      <c r="B938" s="164"/>
    </row>
    <row r="939" spans="1:2" ht="15.75">
      <c r="A939" s="164"/>
      <c r="B939" s="164"/>
    </row>
    <row r="940" spans="1:2" ht="15.75">
      <c r="A940" s="164"/>
      <c r="B940" s="164"/>
    </row>
    <row r="941" spans="1:2" ht="15.75">
      <c r="A941" s="164"/>
      <c r="B941" s="164"/>
    </row>
    <row r="942" spans="1:2" ht="15.75">
      <c r="A942" s="164"/>
      <c r="B942" s="164"/>
    </row>
    <row r="943" spans="1:2" ht="15.75">
      <c r="A943" s="164"/>
      <c r="B943" s="164"/>
    </row>
    <row r="944" spans="1:2" ht="15.75">
      <c r="A944" s="164"/>
      <c r="B944" s="164"/>
    </row>
    <row r="945" spans="1:2" ht="15.75">
      <c r="A945" s="164"/>
      <c r="B945" s="164"/>
    </row>
    <row r="946" spans="1:2" ht="15.75">
      <c r="A946" s="164"/>
      <c r="B946" s="164"/>
    </row>
    <row r="947" spans="1:2" ht="15.75">
      <c r="A947" s="164"/>
      <c r="B947" s="164"/>
    </row>
    <row r="948" spans="1:2" ht="15.75">
      <c r="A948" s="164"/>
      <c r="B948" s="164"/>
    </row>
    <row r="949" spans="1:2" ht="15.75">
      <c r="A949" s="164"/>
      <c r="B949" s="164"/>
    </row>
    <row r="950" spans="1:2" ht="15.75">
      <c r="A950" s="164"/>
      <c r="B950" s="164"/>
    </row>
    <row r="951" spans="1:2" ht="15.75">
      <c r="A951" s="164"/>
      <c r="B951" s="164"/>
    </row>
    <row r="952" spans="1:2" ht="15.75">
      <c r="A952" s="164"/>
      <c r="B952" s="164"/>
    </row>
    <row r="953" spans="1:2" ht="15.75">
      <c r="A953" s="164"/>
      <c r="B953" s="164"/>
    </row>
    <row r="954" spans="1:2" ht="15.75">
      <c r="A954" s="164"/>
      <c r="B954" s="164"/>
    </row>
    <row r="955" spans="1:2" ht="15.75">
      <c r="A955" s="164"/>
      <c r="B955" s="164"/>
    </row>
    <row r="956" spans="1:2" ht="15.75">
      <c r="A956" s="164"/>
      <c r="B956" s="164"/>
    </row>
    <row r="957" spans="1:2" ht="15.75">
      <c r="A957" s="164"/>
      <c r="B957" s="164"/>
    </row>
    <row r="958" spans="1:2" ht="15.75">
      <c r="A958" s="164"/>
      <c r="B958" s="164"/>
    </row>
    <row r="959" spans="1:2" ht="15.75">
      <c r="A959" s="164"/>
      <c r="B959" s="164"/>
    </row>
    <row r="960" spans="1:2" ht="15.75">
      <c r="A960" s="164"/>
      <c r="B960" s="164"/>
    </row>
    <row r="961" spans="1:2" ht="15.75">
      <c r="A961" s="164"/>
      <c r="B961" s="164"/>
    </row>
    <row r="962" spans="1:2" ht="15.75">
      <c r="A962" s="164"/>
      <c r="B962" s="164"/>
    </row>
    <row r="963" spans="1:2" ht="15.75">
      <c r="A963" s="164"/>
      <c r="B963" s="164"/>
    </row>
    <row r="964" spans="1:2" ht="15.75">
      <c r="A964" s="164"/>
      <c r="B964" s="164"/>
    </row>
    <row r="965" spans="1:2" ht="15.75">
      <c r="A965" s="164"/>
      <c r="B965" s="164"/>
    </row>
    <row r="966" spans="1:2" ht="15.75">
      <c r="A966" s="164"/>
      <c r="B966" s="164"/>
    </row>
    <row r="967" spans="1:2" ht="15.75">
      <c r="A967" s="164"/>
      <c r="B967" s="164"/>
    </row>
    <row r="968" spans="1:2" ht="15.75">
      <c r="A968" s="164"/>
      <c r="B968" s="164"/>
    </row>
    <row r="969" spans="1:2" ht="15.75">
      <c r="A969" s="164"/>
      <c r="B969" s="164"/>
    </row>
    <row r="970" spans="1:2" ht="15.75">
      <c r="A970" s="164"/>
      <c r="B970" s="164"/>
    </row>
    <row r="971" spans="1:2" ht="15.75">
      <c r="A971" s="164"/>
      <c r="B971" s="164"/>
    </row>
    <row r="972" spans="1:2" ht="15.75">
      <c r="A972" s="164"/>
      <c r="B972" s="164"/>
    </row>
    <row r="973" spans="1:2" ht="15.75">
      <c r="A973" s="164"/>
      <c r="B973" s="164"/>
    </row>
    <row r="974" spans="1:2" ht="15.75">
      <c r="A974" s="164"/>
      <c r="B974" s="164"/>
    </row>
    <row r="975" spans="1:2" ht="15.75">
      <c r="A975" s="164"/>
      <c r="B975" s="164"/>
    </row>
    <row r="976" spans="1:2" ht="15.75">
      <c r="A976" s="164"/>
      <c r="B976" s="164"/>
    </row>
    <row r="977" spans="1:2" ht="15.75">
      <c r="A977" s="164"/>
      <c r="B977" s="164"/>
    </row>
    <row r="978" spans="1:2" ht="15.75">
      <c r="A978" s="164"/>
      <c r="B978" s="164"/>
    </row>
    <row r="979" spans="1:2" ht="15.75">
      <c r="A979" s="164"/>
      <c r="B979" s="164"/>
    </row>
    <row r="980" spans="1:2" ht="15.75">
      <c r="A980" s="164"/>
      <c r="B980" s="164"/>
    </row>
    <row r="981" spans="1:2" ht="15.75">
      <c r="A981" s="164"/>
      <c r="B981" s="164"/>
    </row>
    <row r="982" spans="1:2" ht="15.75">
      <c r="A982" s="164"/>
      <c r="B982" s="164"/>
    </row>
    <row r="983" spans="1:2" ht="15.75">
      <c r="A983" s="164"/>
      <c r="B983" s="164"/>
    </row>
    <row r="984" spans="1:2" ht="15.75">
      <c r="A984" s="164"/>
      <c r="B984" s="164"/>
    </row>
    <row r="985" spans="1:2" ht="15.75">
      <c r="A985" s="164"/>
      <c r="B985" s="164"/>
    </row>
    <row r="986" spans="1:2" ht="15.75">
      <c r="A986" s="164"/>
      <c r="B986" s="164"/>
    </row>
    <row r="987" spans="1:2" ht="15.75">
      <c r="A987" s="164"/>
      <c r="B987" s="164"/>
    </row>
    <row r="988" spans="1:2" ht="15.75">
      <c r="A988" s="164"/>
      <c r="B988" s="164"/>
    </row>
    <row r="989" spans="1:2" ht="15.75">
      <c r="A989" s="164"/>
      <c r="B989" s="164"/>
    </row>
    <row r="990" spans="1:2" ht="15.75">
      <c r="A990" s="164"/>
      <c r="B990" s="164"/>
    </row>
    <row r="991" spans="1:2" ht="15.75">
      <c r="A991" s="164"/>
      <c r="B991" s="164"/>
    </row>
    <row r="992" spans="1:2" ht="15.75">
      <c r="A992" s="164"/>
      <c r="B992" s="164"/>
    </row>
    <row r="993" spans="1:2" ht="15.75">
      <c r="A993" s="164"/>
      <c r="B993" s="164"/>
    </row>
    <row r="994" spans="1:2" ht="15.75">
      <c r="A994" s="164"/>
      <c r="B994" s="164"/>
    </row>
    <row r="995" spans="1:2" ht="15.75">
      <c r="A995" s="164"/>
      <c r="B995" s="164"/>
    </row>
    <row r="996" spans="1:2" ht="15.75">
      <c r="A996" s="164"/>
      <c r="B996" s="164"/>
    </row>
    <row r="997" spans="1:2" ht="15.75">
      <c r="A997" s="164"/>
      <c r="B997" s="164"/>
    </row>
    <row r="998" spans="1:2" ht="15.75">
      <c r="A998" s="164"/>
      <c r="B998" s="164"/>
    </row>
    <row r="999" spans="1:2" ht="15.75">
      <c r="A999" s="164"/>
      <c r="B999" s="164"/>
    </row>
    <row r="1000" spans="1:2" ht="15.75">
      <c r="A1000" s="164"/>
      <c r="B1000" s="164"/>
    </row>
    <row r="1001" spans="1:2" ht="15.75">
      <c r="A1001" s="164"/>
      <c r="B1001" s="164"/>
    </row>
    <row r="1002" spans="1:2" ht="15.75">
      <c r="A1002" s="164"/>
      <c r="B1002" s="164"/>
    </row>
    <row r="1003" spans="1:2" ht="15.75">
      <c r="A1003" s="164"/>
      <c r="B1003" s="164"/>
    </row>
    <row r="1004" spans="1:2" ht="15.75">
      <c r="A1004" s="164"/>
      <c r="B1004" s="164"/>
    </row>
    <row r="1005" spans="1:2" ht="15.75">
      <c r="A1005" s="164"/>
      <c r="B1005" s="164"/>
    </row>
    <row r="1006" spans="1:2" ht="15.75">
      <c r="A1006" s="164"/>
      <c r="B1006" s="164"/>
    </row>
    <row r="1007" spans="1:2" ht="15.75">
      <c r="A1007" s="164"/>
      <c r="B1007" s="164"/>
    </row>
    <row r="1008" spans="1:2" ht="15.75">
      <c r="A1008" s="164"/>
      <c r="B1008" s="164"/>
    </row>
    <row r="1009" spans="1:2" ht="15.75">
      <c r="A1009" s="164"/>
      <c r="B1009" s="164"/>
    </row>
    <row r="1010" spans="1:2" ht="15.75">
      <c r="A1010" s="164"/>
      <c r="B1010" s="164"/>
    </row>
    <row r="1011" spans="1:2" ht="15.75">
      <c r="A1011" s="164"/>
      <c r="B1011" s="164"/>
    </row>
    <row r="1012" spans="1:2" ht="15.75">
      <c r="A1012" s="164"/>
      <c r="B1012" s="164"/>
    </row>
    <row r="1013" spans="1:2" ht="15.75">
      <c r="A1013" s="164"/>
      <c r="B1013" s="164"/>
    </row>
    <row r="1014" spans="1:2" ht="15.75">
      <c r="A1014" s="164"/>
      <c r="B1014" s="164"/>
    </row>
    <row r="1015" spans="1:2" ht="15.75">
      <c r="A1015" s="164"/>
      <c r="B1015" s="164"/>
    </row>
    <row r="1016" spans="1:2" ht="15.75">
      <c r="A1016" s="164"/>
      <c r="B1016" s="164"/>
    </row>
    <row r="1017" spans="1:2" ht="15.75">
      <c r="A1017" s="164"/>
      <c r="B1017" s="164"/>
    </row>
    <row r="1018" spans="1:2" ht="15.75">
      <c r="A1018" s="164"/>
      <c r="B1018" s="164"/>
    </row>
    <row r="1019" spans="1:2" ht="15.75">
      <c r="A1019" s="164"/>
      <c r="B1019" s="164"/>
    </row>
    <row r="1020" spans="1:2" ht="15.75">
      <c r="A1020" s="164"/>
      <c r="B1020" s="164"/>
    </row>
    <row r="1021" spans="1:2" ht="15.75">
      <c r="A1021" s="164"/>
      <c r="B1021" s="164"/>
    </row>
    <row r="1022" spans="1:2" ht="15.75">
      <c r="A1022" s="164"/>
      <c r="B1022" s="164"/>
    </row>
    <row r="1023" spans="1:2" ht="15.75">
      <c r="A1023" s="164"/>
      <c r="B1023" s="164"/>
    </row>
    <row r="1024" spans="1:2" ht="15.75">
      <c r="A1024" s="164"/>
      <c r="B1024" s="164"/>
    </row>
    <row r="1025" spans="1:2" ht="15.75">
      <c r="A1025" s="164"/>
      <c r="B1025" s="164"/>
    </row>
    <row r="1026" spans="1:2" ht="15.75">
      <c r="A1026" s="164"/>
      <c r="B1026" s="164"/>
    </row>
    <row r="1027" spans="1:2" ht="15.75">
      <c r="A1027" s="164"/>
      <c r="B1027" s="164"/>
    </row>
    <row r="1028" spans="1:2" ht="15.75">
      <c r="A1028" s="164"/>
      <c r="B1028" s="164"/>
    </row>
    <row r="1029" spans="1:2" ht="15.75">
      <c r="A1029" s="164"/>
      <c r="B1029" s="164"/>
    </row>
    <row r="1030" spans="1:2" ht="15.75">
      <c r="A1030" s="164"/>
      <c r="B1030" s="164"/>
    </row>
    <row r="1031" spans="1:2" ht="15.75">
      <c r="A1031" s="164"/>
      <c r="B1031" s="164"/>
    </row>
    <row r="1032" spans="1:2" ht="15.75">
      <c r="A1032" s="164"/>
      <c r="B1032" s="164"/>
    </row>
    <row r="1033" spans="1:2" ht="15.75">
      <c r="A1033" s="164"/>
      <c r="B1033" s="164"/>
    </row>
    <row r="1034" spans="1:2" ht="15.75">
      <c r="A1034" s="164"/>
      <c r="B1034" s="164"/>
    </row>
    <row r="1035" spans="1:2" ht="15.75">
      <c r="A1035" s="164"/>
      <c r="B1035" s="164"/>
    </row>
    <row r="1036" spans="1:2" ht="15.75">
      <c r="A1036" s="164"/>
      <c r="B1036" s="164"/>
    </row>
    <row r="1037" spans="1:2" ht="15.75">
      <c r="A1037" s="164"/>
      <c r="B1037" s="164"/>
    </row>
    <row r="1038" spans="1:2" ht="15.75">
      <c r="A1038" s="164"/>
      <c r="B1038" s="164"/>
    </row>
    <row r="1039" spans="1:2" ht="15.75">
      <c r="A1039" s="164"/>
      <c r="B1039" s="164"/>
    </row>
    <row r="1040" spans="1:2" ht="15.75">
      <c r="A1040" s="164"/>
      <c r="B1040" s="164"/>
    </row>
    <row r="1041" spans="1:2" ht="15.75">
      <c r="A1041" s="164"/>
      <c r="B1041" s="164"/>
    </row>
    <row r="1042" spans="1:2" ht="15.75">
      <c r="A1042" s="164"/>
      <c r="B1042" s="164"/>
    </row>
    <row r="1043" spans="1:2" ht="15.75">
      <c r="A1043" s="164"/>
      <c r="B1043" s="164"/>
    </row>
    <row r="1044" spans="1:2" ht="15.75">
      <c r="A1044" s="164"/>
      <c r="B1044" s="164"/>
    </row>
    <row r="1045" spans="1:2" ht="15.75">
      <c r="A1045" s="164"/>
      <c r="B1045" s="164"/>
    </row>
    <row r="1046" spans="1:2" ht="15.75">
      <c r="A1046" s="164"/>
      <c r="B1046" s="164"/>
    </row>
    <row r="1047" spans="1:2" ht="15.75">
      <c r="A1047" s="164"/>
      <c r="B1047" s="164"/>
    </row>
    <row r="1048" spans="1:2" ht="15.75">
      <c r="A1048" s="164"/>
      <c r="B1048" s="164"/>
    </row>
    <row r="1049" spans="1:2" ht="15.75">
      <c r="A1049" s="164"/>
      <c r="B1049" s="164"/>
    </row>
    <row r="1050" spans="1:2" ht="15.75">
      <c r="A1050" s="164"/>
      <c r="B1050" s="164"/>
    </row>
    <row r="1051" spans="1:2" ht="15.75">
      <c r="A1051" s="164"/>
      <c r="B1051" s="164"/>
    </row>
    <row r="1052" spans="1:2" ht="15.75">
      <c r="A1052" s="164"/>
      <c r="B1052" s="164"/>
    </row>
    <row r="1053" spans="1:2" ht="15.75">
      <c r="A1053" s="164"/>
      <c r="B1053" s="164"/>
    </row>
    <row r="1054" spans="1:2" ht="15.75">
      <c r="A1054" s="164"/>
      <c r="B1054" s="164"/>
    </row>
    <row r="1055" spans="1:2" ht="15.75">
      <c r="A1055" s="164"/>
      <c r="B1055" s="164"/>
    </row>
    <row r="1056" spans="1:2" ht="15.75">
      <c r="A1056" s="164"/>
      <c r="B1056" s="164"/>
    </row>
    <row r="1057" spans="1:2" ht="15.75">
      <c r="A1057" s="164"/>
      <c r="B1057" s="164"/>
    </row>
    <row r="1058" spans="1:2" ht="15.75">
      <c r="A1058" s="164"/>
      <c r="B1058" s="164"/>
    </row>
    <row r="1059" spans="1:2" ht="15.75">
      <c r="A1059" s="164"/>
      <c r="B1059" s="164"/>
    </row>
    <row r="1060" spans="1:2" ht="15.75">
      <c r="A1060" s="164"/>
      <c r="B1060" s="164"/>
    </row>
    <row r="1061" spans="1:2" ht="15.75">
      <c r="A1061" s="164"/>
      <c r="B1061" s="164"/>
    </row>
    <row r="1062" spans="1:2" ht="15.75">
      <c r="A1062" s="164"/>
      <c r="B1062" s="164"/>
    </row>
    <row r="1063" spans="1:2" ht="15.75">
      <c r="A1063" s="164"/>
      <c r="B1063" s="164"/>
    </row>
    <row r="1064" spans="1:2" ht="15.75">
      <c r="A1064" s="164"/>
      <c r="B1064" s="164"/>
    </row>
    <row r="1065" spans="1:2" ht="15.75">
      <c r="A1065" s="164"/>
      <c r="B1065" s="164"/>
    </row>
    <row r="1066" spans="1:2" ht="15.75">
      <c r="A1066" s="164"/>
      <c r="B1066" s="164"/>
    </row>
    <row r="1067" spans="1:2" ht="15.75">
      <c r="A1067" s="164"/>
      <c r="B1067" s="164"/>
    </row>
    <row r="1068" spans="1:2" ht="15.75">
      <c r="A1068" s="164"/>
      <c r="B1068" s="164"/>
    </row>
    <row r="1069" spans="1:2" ht="15.75">
      <c r="A1069" s="164"/>
      <c r="B1069" s="164"/>
    </row>
    <row r="1070" spans="1:2" ht="15.75">
      <c r="A1070" s="164"/>
      <c r="B1070" s="164"/>
    </row>
    <row r="1071" spans="1:2" ht="15.75">
      <c r="A1071" s="164"/>
      <c r="B1071" s="164"/>
    </row>
    <row r="1072" spans="1:2" ht="15.75">
      <c r="A1072" s="164"/>
      <c r="B1072" s="164"/>
    </row>
    <row r="1073" spans="1:2" ht="15.75">
      <c r="A1073" s="164"/>
      <c r="B1073" s="164"/>
    </row>
    <row r="1074" spans="1:2" ht="15.75">
      <c r="A1074" s="164"/>
      <c r="B1074" s="164"/>
    </row>
    <row r="1075" spans="1:2" ht="15.75">
      <c r="A1075" s="164"/>
      <c r="B1075" s="164"/>
    </row>
    <row r="1076" spans="1:2" ht="15.75">
      <c r="A1076" s="164"/>
      <c r="B1076" s="164"/>
    </row>
    <row r="1077" spans="1:2" ht="15.75">
      <c r="A1077" s="164"/>
      <c r="B1077" s="164"/>
    </row>
    <row r="1078" spans="1:2" ht="15.75">
      <c r="A1078" s="164"/>
      <c r="B1078" s="164"/>
    </row>
    <row r="1079" spans="1:2" ht="15.75">
      <c r="A1079" s="164"/>
      <c r="B1079" s="164"/>
    </row>
    <row r="1080" spans="1:2" ht="15.75">
      <c r="A1080" s="164"/>
      <c r="B1080" s="164"/>
    </row>
    <row r="1081" spans="1:2" ht="15.75">
      <c r="A1081" s="164"/>
      <c r="B1081" s="164"/>
    </row>
    <row r="1082" spans="1:2" ht="15.75">
      <c r="A1082" s="164"/>
      <c r="B1082" s="164"/>
    </row>
    <row r="1083" spans="1:2" ht="15.75">
      <c r="A1083" s="164"/>
      <c r="B1083" s="164"/>
    </row>
    <row r="1084" spans="1:2" ht="15.75">
      <c r="A1084" s="164"/>
      <c r="B1084" s="164"/>
    </row>
    <row r="1085" spans="1:2" ht="15.75">
      <c r="A1085" s="164"/>
      <c r="B1085" s="164"/>
    </row>
    <row r="1086" spans="1:2" ht="15.75">
      <c r="A1086" s="164"/>
      <c r="B1086" s="164"/>
    </row>
    <row r="1087" spans="1:2" ht="15.75">
      <c r="A1087" s="164"/>
      <c r="B1087" s="164"/>
    </row>
    <row r="1088" spans="1:2" ht="15.75">
      <c r="A1088" s="164"/>
      <c r="B1088" s="164"/>
    </row>
    <row r="1089" spans="1:2" ht="15.75">
      <c r="A1089" s="164"/>
      <c r="B1089" s="164"/>
    </row>
    <row r="1090" spans="1:2" ht="15.75">
      <c r="A1090" s="164"/>
      <c r="B1090" s="164"/>
    </row>
    <row r="1091" spans="1:2" ht="15.75">
      <c r="A1091" s="164"/>
      <c r="B1091" s="164"/>
    </row>
    <row r="1092" spans="1:2" ht="15.75">
      <c r="A1092" s="164"/>
      <c r="B1092" s="164"/>
    </row>
    <row r="1093" spans="1:2" ht="15.75">
      <c r="A1093" s="164"/>
      <c r="B1093" s="164"/>
    </row>
    <row r="1094" spans="1:2" ht="15.75">
      <c r="A1094" s="164"/>
      <c r="B1094" s="164"/>
    </row>
    <row r="1095" spans="1:2" ht="15.75">
      <c r="A1095" s="164"/>
      <c r="B1095" s="164"/>
    </row>
    <row r="1096" spans="1:2" ht="15.75">
      <c r="A1096" s="164"/>
      <c r="B1096" s="164"/>
    </row>
    <row r="1097" spans="1:2" ht="15.75">
      <c r="A1097" s="164"/>
      <c r="B1097" s="164"/>
    </row>
    <row r="1098" spans="1:2" ht="15.75">
      <c r="A1098" s="164"/>
      <c r="B1098" s="164"/>
    </row>
    <row r="1099" spans="1:2" ht="15.75">
      <c r="A1099" s="164"/>
      <c r="B1099" s="164"/>
    </row>
    <row r="1100" spans="1:2" ht="15.75">
      <c r="A1100" s="164"/>
      <c r="B1100" s="164"/>
    </row>
    <row r="1101" spans="1:2" ht="15.75">
      <c r="A1101" s="164"/>
      <c r="B1101" s="164"/>
    </row>
    <row r="1102" spans="1:2" ht="15.75">
      <c r="A1102" s="164"/>
      <c r="B1102" s="164"/>
    </row>
    <row r="1103" spans="1:2" ht="15.75">
      <c r="A1103" s="164"/>
      <c r="B1103" s="164"/>
    </row>
    <row r="1104" spans="1:2" ht="15.75">
      <c r="A1104" s="164"/>
      <c r="B1104" s="164"/>
    </row>
    <row r="1105" spans="1:2" ht="15.75">
      <c r="A1105" s="164"/>
      <c r="B1105" s="164"/>
    </row>
    <row r="1106" spans="1:2" ht="15.75">
      <c r="A1106" s="164"/>
      <c r="B1106" s="164"/>
    </row>
    <row r="1107" spans="1:2" ht="15.75">
      <c r="A1107" s="164"/>
      <c r="B1107" s="164"/>
    </row>
    <row r="1108" spans="1:2" ht="15.75">
      <c r="A1108" s="164"/>
      <c r="B1108" s="164"/>
    </row>
    <row r="1109" spans="1:2" ht="15.75">
      <c r="A1109" s="164"/>
      <c r="B1109" s="164"/>
    </row>
    <row r="1110" spans="1:2" ht="15.75">
      <c r="A1110" s="164"/>
      <c r="B1110" s="164"/>
    </row>
    <row r="1111" spans="1:2" ht="15.75">
      <c r="A1111" s="164"/>
      <c r="B1111" s="164"/>
    </row>
    <row r="1112" spans="1:2" ht="15.75">
      <c r="A1112" s="164"/>
      <c r="B1112" s="164"/>
    </row>
    <row r="1113" spans="1:2" ht="15.75">
      <c r="A1113" s="164"/>
      <c r="B1113" s="164"/>
    </row>
    <row r="1114" spans="1:2" ht="15.75">
      <c r="A1114" s="164"/>
      <c r="B1114" s="164"/>
    </row>
    <row r="1115" spans="1:2" ht="15.75">
      <c r="A1115" s="164"/>
      <c r="B1115" s="164"/>
    </row>
    <row r="1116" spans="1:2" ht="15.75">
      <c r="A1116" s="164"/>
      <c r="B1116" s="164"/>
    </row>
    <row r="1117" spans="1:2" ht="15.75">
      <c r="A1117" s="164"/>
      <c r="B1117" s="164"/>
    </row>
    <row r="1118" spans="1:2" ht="15.75">
      <c r="A1118" s="164"/>
      <c r="B1118" s="164"/>
    </row>
    <row r="1119" spans="1:2" ht="15.75">
      <c r="A1119" s="164"/>
      <c r="B1119" s="164"/>
    </row>
    <row r="1120" spans="1:2" ht="15.75">
      <c r="A1120" s="164"/>
      <c r="B1120" s="164"/>
    </row>
    <row r="1121" spans="1:2" ht="15.75">
      <c r="A1121" s="164"/>
      <c r="B1121" s="164"/>
    </row>
    <row r="1122" spans="1:2" ht="15.75">
      <c r="A1122" s="164"/>
      <c r="B1122" s="164"/>
    </row>
    <row r="1123" spans="1:2" ht="15.75">
      <c r="A1123" s="164"/>
      <c r="B1123" s="164"/>
    </row>
    <row r="1124" spans="1:2" ht="15.75">
      <c r="A1124" s="164"/>
      <c r="B1124" s="164"/>
    </row>
    <row r="1125" spans="1:2" ht="15.75">
      <c r="A1125" s="164"/>
      <c r="B1125" s="164"/>
    </row>
    <row r="1126" spans="1:2" ht="15.75">
      <c r="A1126" s="164"/>
      <c r="B1126" s="164"/>
    </row>
    <row r="1127" spans="1:2" ht="15.75">
      <c r="A1127" s="164"/>
      <c r="B1127" s="164"/>
    </row>
    <row r="1128" spans="1:2" ht="15.75">
      <c r="A1128" s="164"/>
      <c r="B1128" s="164"/>
    </row>
    <row r="1129" spans="1:2" ht="15.75">
      <c r="A1129" s="164"/>
      <c r="B1129" s="164"/>
    </row>
    <row r="1130" spans="1:2" ht="15.75">
      <c r="A1130" s="164"/>
      <c r="B1130" s="164"/>
    </row>
    <row r="1131" spans="1:2" ht="15.75">
      <c r="A1131" s="164"/>
      <c r="B1131" s="164"/>
    </row>
    <row r="1132" spans="1:2" ht="15.75">
      <c r="A1132" s="164"/>
      <c r="B1132" s="164"/>
    </row>
    <row r="1133" spans="1:2" ht="15.75">
      <c r="A1133" s="164"/>
      <c r="B1133" s="164"/>
    </row>
    <row r="1134" spans="1:2" ht="15.75">
      <c r="A1134" s="164"/>
      <c r="B1134" s="164"/>
    </row>
    <row r="1135" spans="1:2" ht="15.75">
      <c r="A1135" s="164"/>
      <c r="B1135" s="164"/>
    </row>
    <row r="1136" spans="1:2" ht="15.75">
      <c r="A1136" s="164"/>
      <c r="B1136" s="164"/>
    </row>
    <row r="1137" spans="1:2" ht="15.75">
      <c r="A1137" s="164"/>
      <c r="B1137" s="164"/>
    </row>
    <row r="1138" spans="1:2" ht="15.75">
      <c r="A1138" s="164"/>
      <c r="B1138" s="164"/>
    </row>
    <row r="1139" spans="1:2" ht="15.75">
      <c r="A1139" s="164"/>
      <c r="B1139" s="164"/>
    </row>
    <row r="1140" spans="1:2" ht="15.75">
      <c r="A1140" s="164"/>
      <c r="B1140" s="164"/>
    </row>
    <row r="1141" spans="1:2" ht="15.75">
      <c r="A1141" s="164"/>
      <c r="B1141" s="164"/>
    </row>
    <row r="1142" spans="1:2" ht="15.75">
      <c r="A1142" s="164"/>
      <c r="B1142" s="164"/>
    </row>
    <row r="1143" spans="1:2" ht="15.75">
      <c r="A1143" s="164"/>
      <c r="B1143" s="164"/>
    </row>
    <row r="1144" spans="1:2" ht="15.75">
      <c r="A1144" s="164"/>
      <c r="B1144" s="164"/>
    </row>
    <row r="1145" spans="1:2" ht="15.75">
      <c r="A1145" s="164"/>
      <c r="B1145" s="164"/>
    </row>
    <row r="1146" spans="1:2" ht="15.75">
      <c r="A1146" s="164"/>
      <c r="B1146" s="164"/>
    </row>
    <row r="1147" spans="1:2" ht="15.75">
      <c r="A1147" s="164"/>
      <c r="B1147" s="164"/>
    </row>
    <row r="1148" spans="1:2" ht="15.75">
      <c r="A1148" s="164"/>
      <c r="B1148" s="164"/>
    </row>
    <row r="1149" spans="1:2" ht="15.75">
      <c r="A1149" s="164"/>
      <c r="B1149" s="164"/>
    </row>
    <row r="1150" spans="1:2" ht="15.75">
      <c r="A1150" s="164"/>
      <c r="B1150" s="164"/>
    </row>
    <row r="1151" spans="1:2" ht="15.75">
      <c r="A1151" s="164"/>
      <c r="B1151" s="164"/>
    </row>
    <row r="1152" spans="1:2" ht="15.75">
      <c r="A1152" s="164"/>
      <c r="B1152" s="164"/>
    </row>
    <row r="1153" spans="1:2" ht="15.75">
      <c r="A1153" s="164"/>
      <c r="B1153" s="164"/>
    </row>
    <row r="1154" spans="1:2" ht="15.75">
      <c r="A1154" s="164"/>
      <c r="B1154" s="164"/>
    </row>
    <row r="1155" spans="1:2" ht="15.75">
      <c r="A1155" s="164"/>
      <c r="B1155" s="164"/>
    </row>
    <row r="1156" spans="1:2" ht="15.75">
      <c r="A1156" s="164"/>
      <c r="B1156" s="164"/>
    </row>
    <row r="1157" spans="1:2" ht="15.75">
      <c r="A1157" s="164"/>
      <c r="B1157" s="164"/>
    </row>
    <row r="1158" spans="1:2" ht="15.75">
      <c r="A1158" s="164"/>
      <c r="B1158" s="164"/>
    </row>
    <row r="1159" spans="1:2" ht="15.75">
      <c r="A1159" s="164"/>
      <c r="B1159" s="164"/>
    </row>
    <row r="1160" spans="1:2" ht="15.75">
      <c r="A1160" s="164"/>
      <c r="B1160" s="164"/>
    </row>
    <row r="1161" spans="1:2" ht="15.75">
      <c r="A1161" s="164"/>
      <c r="B1161" s="164"/>
    </row>
    <row r="1162" spans="1:2" ht="15.75">
      <c r="A1162" s="164"/>
      <c r="B1162" s="164"/>
    </row>
    <row r="1163" spans="1:2" ht="15.75">
      <c r="A1163" s="164"/>
      <c r="B1163" s="164"/>
    </row>
    <row r="1164" spans="1:2" ht="15.75">
      <c r="A1164" s="164"/>
      <c r="B1164" s="164"/>
    </row>
    <row r="1165" spans="1:2" ht="15.75">
      <c r="A1165" s="164"/>
      <c r="B1165" s="164"/>
    </row>
    <row r="1166" spans="1:2" ht="15.75">
      <c r="A1166" s="164"/>
      <c r="B1166" s="164"/>
    </row>
    <row r="1167" spans="1:2" ht="15.75">
      <c r="A1167" s="164"/>
      <c r="B1167" s="164"/>
    </row>
    <row r="1168" spans="1:2" ht="15.75">
      <c r="A1168" s="164"/>
      <c r="B1168" s="164"/>
    </row>
    <row r="1169" spans="1:2" ht="15.75">
      <c r="A1169" s="164"/>
      <c r="B1169" s="164"/>
    </row>
    <row r="1170" spans="1:2" ht="15.75">
      <c r="A1170" s="164"/>
      <c r="B1170" s="164"/>
    </row>
    <row r="1171" spans="1:2" ht="15.75">
      <c r="A1171" s="164"/>
      <c r="B1171" s="164"/>
    </row>
    <row r="1172" spans="1:2" ht="15.75">
      <c r="A1172" s="164"/>
      <c r="B1172" s="164"/>
    </row>
    <row r="1173" spans="1:2" ht="15.75">
      <c r="A1173" s="164"/>
      <c r="B1173" s="164"/>
    </row>
    <row r="1174" spans="1:2" ht="15.75">
      <c r="A1174" s="164"/>
      <c r="B1174" s="164"/>
    </row>
    <row r="1175" spans="1:2" ht="15.75">
      <c r="A1175" s="164"/>
      <c r="B1175" s="164"/>
    </row>
    <row r="1176" spans="1:2" ht="15.75">
      <c r="A1176" s="164"/>
      <c r="B1176" s="164"/>
    </row>
    <row r="1177" spans="1:2" ht="15.75">
      <c r="A1177" s="164"/>
      <c r="B1177" s="164"/>
    </row>
    <row r="1178" spans="1:2" ht="15.75">
      <c r="A1178" s="164"/>
      <c r="B1178" s="164"/>
    </row>
    <row r="1179" spans="1:2" ht="15.75">
      <c r="A1179" s="164"/>
      <c r="B1179" s="164"/>
    </row>
    <row r="1180" spans="1:2" ht="15.75">
      <c r="A1180" s="164"/>
      <c r="B1180" s="164"/>
    </row>
    <row r="1181" spans="1:2" ht="15.75">
      <c r="A1181" s="164"/>
      <c r="B1181" s="164"/>
    </row>
    <row r="1182" spans="1:2" ht="15.75">
      <c r="A1182" s="164"/>
      <c r="B1182" s="164"/>
    </row>
    <row r="1183" spans="1:2" ht="15.75">
      <c r="A1183" s="164"/>
      <c r="B1183" s="164"/>
    </row>
    <row r="1184" spans="1:2" ht="15.75">
      <c r="A1184" s="164"/>
      <c r="B1184" s="164"/>
    </row>
    <row r="1185" spans="1:2" ht="15.75">
      <c r="A1185" s="164"/>
      <c r="B1185" s="164"/>
    </row>
    <row r="1186" spans="1:2" ht="15.75">
      <c r="A1186" s="164"/>
      <c r="B1186" s="164"/>
    </row>
    <row r="1187" spans="1:2" ht="15.75">
      <c r="A1187" s="164"/>
      <c r="B1187" s="164"/>
    </row>
    <row r="1188" spans="1:2" ht="15.75">
      <c r="A1188" s="164"/>
      <c r="B1188" s="164"/>
    </row>
    <row r="1189" spans="1:2" ht="15.75">
      <c r="A1189" s="164"/>
      <c r="B1189" s="164"/>
    </row>
    <row r="1190" spans="1:2" ht="15.75">
      <c r="A1190" s="164"/>
      <c r="B1190" s="164"/>
    </row>
    <row r="1191" spans="1:2" ht="15.75">
      <c r="A1191" s="164"/>
      <c r="B1191" s="164"/>
    </row>
    <row r="1192" spans="1:2" ht="15.75">
      <c r="A1192" s="164"/>
      <c r="B1192" s="164"/>
    </row>
    <row r="1193" spans="1:2" ht="15.75">
      <c r="A1193" s="164"/>
      <c r="B1193" s="164"/>
    </row>
    <row r="1194" spans="1:2" ht="15.75">
      <c r="A1194" s="164"/>
      <c r="B1194" s="164"/>
    </row>
    <row r="1195" spans="1:2" ht="15.75">
      <c r="A1195" s="164"/>
      <c r="B1195" s="164"/>
    </row>
    <row r="1196" spans="1:2" ht="15.75">
      <c r="A1196" s="164"/>
      <c r="B1196" s="164"/>
    </row>
    <row r="1197" spans="1:2" ht="15.75">
      <c r="A1197" s="164"/>
      <c r="B1197" s="164"/>
    </row>
    <row r="1198" spans="1:2" ht="15.75">
      <c r="A1198" s="164"/>
      <c r="B1198" s="164"/>
    </row>
    <row r="1199" spans="1:2" ht="15.75">
      <c r="A1199" s="164"/>
      <c r="B1199" s="164"/>
    </row>
    <row r="1200" spans="1:2" ht="15.75">
      <c r="A1200" s="164"/>
      <c r="B1200" s="164"/>
    </row>
    <row r="1201" spans="1:2" ht="15.75">
      <c r="A1201" s="164"/>
      <c r="B1201" s="164"/>
    </row>
    <row r="1202" spans="1:2" ht="15.75">
      <c r="A1202" s="164"/>
      <c r="B1202" s="164"/>
    </row>
    <row r="1203" spans="1:2" ht="15.75">
      <c r="A1203" s="164"/>
      <c r="B1203" s="164"/>
    </row>
    <row r="1204" spans="1:2" ht="15.75">
      <c r="A1204" s="164"/>
      <c r="B1204" s="164"/>
    </row>
    <row r="1205" spans="1:2" ht="15.75">
      <c r="A1205" s="164"/>
      <c r="B1205" s="164"/>
    </row>
    <row r="1206" spans="1:2" ht="15.75">
      <c r="A1206" s="164"/>
      <c r="B1206" s="164"/>
    </row>
    <row r="1207" spans="1:2" ht="15.75">
      <c r="A1207" s="164"/>
      <c r="B1207" s="164"/>
    </row>
    <row r="1208" spans="1:2" ht="15.75">
      <c r="A1208" s="164"/>
      <c r="B1208" s="164"/>
    </row>
    <row r="1209" spans="1:2" ht="15.75">
      <c r="A1209" s="164"/>
      <c r="B1209" s="164"/>
    </row>
    <row r="1210" spans="1:2" ht="15.75">
      <c r="A1210" s="164"/>
      <c r="B1210" s="164"/>
    </row>
    <row r="1211" spans="1:2" ht="15.75">
      <c r="A1211" s="164"/>
      <c r="B1211" s="164"/>
    </row>
    <row r="1212" spans="1:2" ht="15.75">
      <c r="A1212" s="164"/>
      <c r="B1212" s="164"/>
    </row>
    <row r="1213" spans="1:2" ht="15.75">
      <c r="A1213" s="164"/>
      <c r="B1213" s="164"/>
    </row>
    <row r="1214" spans="1:2" ht="15.75">
      <c r="A1214" s="164"/>
      <c r="B1214" s="164"/>
    </row>
    <row r="1215" spans="1:2" ht="15.75">
      <c r="A1215" s="164"/>
      <c r="B1215" s="164"/>
    </row>
    <row r="1216" spans="1:2" ht="15.75">
      <c r="A1216" s="164"/>
      <c r="B1216" s="164"/>
    </row>
    <row r="1217" spans="1:2" ht="15.75">
      <c r="A1217" s="164"/>
      <c r="B1217" s="164"/>
    </row>
    <row r="1218" spans="1:2" ht="15.75">
      <c r="A1218" s="164"/>
      <c r="B1218" s="164"/>
    </row>
    <row r="1219" spans="1:2" ht="15.75">
      <c r="A1219" s="164"/>
      <c r="B1219" s="164"/>
    </row>
    <row r="1220" spans="1:2" ht="15.75">
      <c r="A1220" s="164"/>
      <c r="B1220" s="164"/>
    </row>
    <row r="1221" spans="1:2" ht="15.75">
      <c r="A1221" s="164"/>
      <c r="B1221" s="164"/>
    </row>
    <row r="1222" spans="1:2" ht="15.75">
      <c r="A1222" s="164"/>
      <c r="B1222" s="164"/>
    </row>
    <row r="1223" spans="1:2" ht="15.75">
      <c r="A1223" s="164"/>
      <c r="B1223" s="164"/>
    </row>
    <row r="1224" spans="1:2" ht="15.75">
      <c r="A1224" s="164"/>
      <c r="B1224" s="164"/>
    </row>
    <row r="1225" spans="1:2" ht="15.75">
      <c r="A1225" s="164"/>
      <c r="B1225" s="164"/>
    </row>
    <row r="1226" spans="1:2" ht="15.75">
      <c r="A1226" s="164"/>
      <c r="B1226" s="164"/>
    </row>
    <row r="1227" spans="1:2" ht="15.75">
      <c r="A1227" s="164"/>
      <c r="B1227" s="164"/>
    </row>
    <row r="1228" spans="1:2" ht="15.75">
      <c r="A1228" s="164"/>
      <c r="B1228" s="164"/>
    </row>
    <row r="1229" spans="1:2" ht="15.75">
      <c r="A1229" s="164"/>
      <c r="B1229" s="164"/>
    </row>
    <row r="1230" spans="1:2" ht="15.75">
      <c r="A1230" s="164"/>
      <c r="B1230" s="164"/>
    </row>
    <row r="1231" spans="1:2" ht="15.75">
      <c r="A1231" s="164"/>
      <c r="B1231" s="164"/>
    </row>
    <row r="1232" spans="1:2" ht="15.75">
      <c r="A1232" s="164"/>
      <c r="B1232" s="164"/>
    </row>
    <row r="1233" spans="1:2" ht="15.75">
      <c r="A1233" s="164"/>
      <c r="B1233" s="164"/>
    </row>
    <row r="1234" spans="1:2" ht="15.75">
      <c r="A1234" s="164"/>
      <c r="B1234" s="164"/>
    </row>
    <row r="1235" spans="1:2" ht="15.75">
      <c r="A1235" s="164"/>
      <c r="B1235" s="164"/>
    </row>
    <row r="1236" spans="1:2" ht="15.75">
      <c r="A1236" s="164"/>
      <c r="B1236" s="164"/>
    </row>
    <row r="1237" spans="1:2" ht="15.75">
      <c r="A1237" s="164"/>
      <c r="B1237" s="164"/>
    </row>
    <row r="1238" spans="1:2" ht="15.75">
      <c r="A1238" s="164"/>
      <c r="B1238" s="164"/>
    </row>
    <row r="1239" spans="1:2" ht="15.75">
      <c r="A1239" s="164"/>
      <c r="B1239" s="164"/>
    </row>
    <row r="1240" spans="1:2" ht="15.75">
      <c r="A1240" s="164"/>
      <c r="B1240" s="164"/>
    </row>
    <row r="1241" spans="1:2" ht="15.75">
      <c r="A1241" s="164"/>
      <c r="B1241" s="164"/>
    </row>
    <row r="1242" spans="1:2" ht="15.75">
      <c r="A1242" s="164"/>
      <c r="B1242" s="164"/>
    </row>
    <row r="1243" spans="1:2" ht="15.75">
      <c r="A1243" s="164"/>
      <c r="B1243" s="164"/>
    </row>
    <row r="1244" spans="1:2" ht="15.75">
      <c r="A1244" s="164"/>
      <c r="B1244" s="164"/>
    </row>
    <row r="1245" spans="1:2" ht="15.75">
      <c r="A1245" s="164"/>
      <c r="B1245" s="164"/>
    </row>
    <row r="1246" spans="1:2" ht="15.75">
      <c r="A1246" s="164"/>
      <c r="B1246" s="164"/>
    </row>
    <row r="1247" spans="1:2" ht="15.75">
      <c r="A1247" s="164"/>
      <c r="B1247" s="164"/>
    </row>
    <row r="1248" spans="1:2" ht="15.75">
      <c r="A1248" s="164"/>
      <c r="B1248" s="164"/>
    </row>
    <row r="1249" spans="1:2" ht="15.75">
      <c r="A1249" s="164"/>
      <c r="B1249" s="164"/>
    </row>
    <row r="1250" spans="1:2" ht="15.75">
      <c r="A1250" s="164"/>
      <c r="B1250" s="164"/>
    </row>
    <row r="1251" spans="1:2" ht="15.75">
      <c r="A1251" s="164"/>
      <c r="B1251" s="164"/>
    </row>
    <row r="1252" spans="1:2" ht="15.75">
      <c r="A1252" s="164"/>
      <c r="B1252" s="164"/>
    </row>
    <row r="1253" spans="1:2" ht="15.75">
      <c r="A1253" s="164"/>
      <c r="B1253" s="164"/>
    </row>
    <row r="1254" spans="1:2" ht="15.75">
      <c r="A1254" s="164"/>
      <c r="B1254" s="164"/>
    </row>
    <row r="1255" spans="1:2" ht="15.75">
      <c r="A1255" s="164"/>
      <c r="B1255" s="164"/>
    </row>
    <row r="1256" spans="1:2" ht="15.75">
      <c r="A1256" s="164"/>
      <c r="B1256" s="164"/>
    </row>
    <row r="1257" spans="1:2" ht="15.75">
      <c r="A1257" s="164"/>
      <c r="B1257" s="164"/>
    </row>
    <row r="1258" spans="1:2" ht="15.75">
      <c r="A1258" s="164"/>
      <c r="B1258" s="164"/>
    </row>
    <row r="1259" spans="1:2" ht="15.75">
      <c r="A1259" s="164"/>
      <c r="B1259" s="164"/>
    </row>
    <row r="1260" spans="1:2" ht="15.75">
      <c r="A1260" s="164"/>
      <c r="B1260" s="164"/>
    </row>
    <row r="1261" spans="1:2" ht="15.75">
      <c r="A1261" s="164"/>
      <c r="B1261" s="164"/>
    </row>
    <row r="1262" spans="1:2" ht="15.75">
      <c r="A1262" s="164"/>
      <c r="B1262" s="164"/>
    </row>
    <row r="1263" spans="1:2" ht="15.75">
      <c r="A1263" s="164"/>
      <c r="B1263" s="164"/>
    </row>
    <row r="1264" spans="1:2" ht="15.75">
      <c r="A1264" s="164"/>
      <c r="B1264" s="164"/>
    </row>
    <row r="1265" spans="1:2" ht="15.75">
      <c r="A1265" s="164"/>
      <c r="B1265" s="164"/>
    </row>
    <row r="1266" spans="1:2" ht="15.75">
      <c r="A1266" s="164"/>
      <c r="B1266" s="164"/>
    </row>
    <row r="1267" spans="1:2" ht="15.75">
      <c r="A1267" s="164"/>
      <c r="B1267" s="164"/>
    </row>
    <row r="1268" spans="1:2" ht="15.75">
      <c r="A1268" s="164"/>
      <c r="B1268" s="164"/>
    </row>
    <row r="1269" spans="1:2" ht="15.75">
      <c r="A1269" s="164"/>
      <c r="B1269" s="164"/>
    </row>
    <row r="1270" spans="1:2" ht="15.75">
      <c r="A1270" s="164"/>
      <c r="B1270" s="164"/>
    </row>
    <row r="1271" spans="1:2" ht="15.75">
      <c r="A1271" s="164"/>
      <c r="B1271" s="164"/>
    </row>
    <row r="1272" spans="1:2" ht="15.75">
      <c r="A1272" s="164"/>
      <c r="B1272" s="164"/>
    </row>
    <row r="1273" spans="1:2" ht="15.75">
      <c r="A1273" s="164"/>
      <c r="B1273" s="164"/>
    </row>
    <row r="1274" spans="1:2" ht="15.75">
      <c r="A1274" s="164"/>
      <c r="B1274" s="164"/>
    </row>
    <row r="1275" spans="1:2" ht="15.75">
      <c r="A1275" s="164"/>
      <c r="B1275" s="164"/>
    </row>
    <row r="1276" spans="1:2" ht="15.75">
      <c r="A1276" s="164"/>
      <c r="B1276" s="164"/>
    </row>
    <row r="1277" spans="1:2" ht="15.75">
      <c r="A1277" s="164"/>
      <c r="B1277" s="164"/>
    </row>
    <row r="1278" spans="1:2" ht="15.75">
      <c r="A1278" s="164"/>
      <c r="B1278" s="164"/>
    </row>
    <row r="1279" spans="1:2" ht="15.75">
      <c r="A1279" s="164"/>
      <c r="B1279" s="164"/>
    </row>
    <row r="1280" spans="1:2" ht="15.75">
      <c r="A1280" s="164"/>
      <c r="B1280" s="164"/>
    </row>
    <row r="1281" spans="1:2" ht="15.75">
      <c r="A1281" s="164"/>
      <c r="B1281" s="164"/>
    </row>
    <row r="1282" spans="1:2" ht="15.75">
      <c r="A1282" s="164"/>
      <c r="B1282" s="164"/>
    </row>
    <row r="1283" spans="1:2" ht="15.75">
      <c r="A1283" s="164"/>
      <c r="B1283" s="164"/>
    </row>
    <row r="1284" spans="1:2" ht="15.75">
      <c r="A1284" s="164"/>
      <c r="B1284" s="164"/>
    </row>
    <row r="1285" spans="1:2" ht="15.75">
      <c r="A1285" s="164"/>
      <c r="B1285" s="164"/>
    </row>
    <row r="1286" spans="1:2" ht="15.75">
      <c r="A1286" s="164"/>
      <c r="B1286" s="164"/>
    </row>
    <row r="1287" spans="1:2" ht="15.75">
      <c r="A1287" s="164"/>
      <c r="B1287" s="164"/>
    </row>
    <row r="1288" spans="1:2" ht="15.75">
      <c r="A1288" s="164"/>
      <c r="B1288" s="164"/>
    </row>
    <row r="1289" spans="1:2" ht="15.75">
      <c r="A1289" s="164"/>
      <c r="B1289" s="164"/>
    </row>
    <row r="1290" spans="1:2" ht="15.75">
      <c r="A1290" s="164"/>
      <c r="B1290" s="164"/>
    </row>
    <row r="1291" spans="1:2" ht="15.75">
      <c r="A1291" s="164"/>
      <c r="B1291" s="164"/>
    </row>
    <row r="1292" spans="1:2" ht="15.75">
      <c r="A1292" s="164"/>
      <c r="B1292" s="164"/>
    </row>
    <row r="1293" spans="1:2" ht="15.75">
      <c r="A1293" s="164"/>
      <c r="B1293" s="164"/>
    </row>
    <row r="1294" spans="1:2" ht="15.75">
      <c r="A1294" s="164"/>
      <c r="B1294" s="164"/>
    </row>
    <row r="1295" spans="1:2" ht="15.75">
      <c r="A1295" s="164"/>
      <c r="B1295" s="164"/>
    </row>
    <row r="1296" spans="1:2" ht="15.75">
      <c r="A1296" s="164"/>
      <c r="B1296" s="164"/>
    </row>
    <row r="1297" spans="1:2" ht="15.75">
      <c r="A1297" s="164"/>
      <c r="B1297" s="164"/>
    </row>
    <row r="1298" spans="1:2" ht="15.75">
      <c r="A1298" s="164"/>
      <c r="B1298" s="164"/>
    </row>
    <row r="1299" spans="1:2" ht="15.75">
      <c r="A1299" s="164"/>
      <c r="B1299" s="164"/>
    </row>
    <row r="1300" spans="1:2" ht="15.75">
      <c r="A1300" s="164"/>
      <c r="B1300" s="164"/>
    </row>
    <row r="1301" spans="1:2" ht="15.75">
      <c r="A1301" s="164"/>
      <c r="B1301" s="164"/>
    </row>
    <row r="1302" spans="1:2" ht="15.75">
      <c r="A1302" s="164"/>
      <c r="B1302" s="164"/>
    </row>
    <row r="1303" spans="1:2" ht="15.75">
      <c r="A1303" s="164"/>
      <c r="B1303" s="164"/>
    </row>
    <row r="1304" spans="1:2" ht="15.75">
      <c r="A1304" s="164"/>
      <c r="B1304" s="164"/>
    </row>
    <row r="1305" spans="1:2" ht="15.75">
      <c r="A1305" s="164"/>
      <c r="B1305" s="164"/>
    </row>
    <row r="1306" spans="1:2" ht="15.75">
      <c r="A1306" s="164"/>
      <c r="B1306" s="164"/>
    </row>
    <row r="1307" spans="1:2" ht="15.75">
      <c r="A1307" s="164"/>
      <c r="B1307" s="164"/>
    </row>
    <row r="1308" spans="1:2" ht="15.75">
      <c r="A1308" s="164"/>
      <c r="B1308" s="164"/>
    </row>
    <row r="1309" spans="1:2" ht="15.75">
      <c r="A1309" s="164"/>
      <c r="B1309" s="164"/>
    </row>
    <row r="1310" spans="1:2" ht="15.75">
      <c r="A1310" s="164"/>
      <c r="B1310" s="164"/>
    </row>
    <row r="1311" spans="1:2" ht="15.75">
      <c r="A1311" s="164"/>
      <c r="B1311" s="164"/>
    </row>
    <row r="1312" spans="1:2" ht="15.75">
      <c r="A1312" s="164"/>
      <c r="B1312" s="164"/>
    </row>
    <row r="1313" spans="1:2" ht="15.75">
      <c r="A1313" s="164"/>
      <c r="B1313" s="164"/>
    </row>
    <row r="1314" spans="1:2" ht="15.75">
      <c r="A1314" s="164"/>
      <c r="B1314" s="164"/>
    </row>
    <row r="1315" spans="1:2" ht="15.75">
      <c r="A1315" s="164"/>
      <c r="B1315" s="164"/>
    </row>
    <row r="1316" spans="1:2" ht="15.75">
      <c r="A1316" s="164"/>
      <c r="B1316" s="164"/>
    </row>
    <row r="1317" spans="1:2" ht="15.75">
      <c r="A1317" s="164"/>
      <c r="B1317" s="164"/>
    </row>
    <row r="1318" spans="1:2" ht="15.75">
      <c r="A1318" s="164"/>
      <c r="B1318" s="164"/>
    </row>
    <row r="1319" spans="1:2" ht="15.75">
      <c r="A1319" s="164"/>
      <c r="B1319" s="164"/>
    </row>
    <row r="1320" spans="1:2" ht="15.75">
      <c r="A1320" s="164"/>
      <c r="B1320" s="164"/>
    </row>
    <row r="1321" spans="1:2" ht="15.75">
      <c r="A1321" s="164"/>
      <c r="B1321" s="164"/>
    </row>
    <row r="1322" spans="1:2" ht="15.75">
      <c r="A1322" s="164"/>
      <c r="B1322" s="164"/>
    </row>
    <row r="1323" spans="1:2" ht="15.75">
      <c r="A1323" s="164"/>
      <c r="B1323" s="164"/>
    </row>
    <row r="1324" spans="1:2" ht="15.75">
      <c r="A1324" s="164"/>
      <c r="B1324" s="164"/>
    </row>
    <row r="1325" spans="1:2" ht="15.75">
      <c r="A1325" s="164"/>
      <c r="B1325" s="164"/>
    </row>
    <row r="1326" spans="1:2" ht="15.75">
      <c r="A1326" s="164"/>
      <c r="B1326" s="164"/>
    </row>
    <row r="1327" spans="1:2" ht="15.75">
      <c r="A1327" s="164"/>
      <c r="B1327" s="164"/>
    </row>
    <row r="1328" spans="1:2" ht="15.75">
      <c r="A1328" s="164"/>
      <c r="B1328" s="164"/>
    </row>
    <row r="1329" spans="1:2" ht="15.75">
      <c r="A1329" s="164"/>
      <c r="B1329" s="164"/>
    </row>
    <row r="1330" spans="1:2" ht="15.75">
      <c r="A1330" s="164"/>
      <c r="B1330" s="164"/>
    </row>
    <row r="1331" spans="1:2" ht="15.75">
      <c r="A1331" s="164"/>
      <c r="B1331" s="164"/>
    </row>
    <row r="1332" spans="1:2" ht="15.75">
      <c r="A1332" s="164"/>
      <c r="B1332" s="164"/>
    </row>
    <row r="1333" spans="1:2" ht="15.75">
      <c r="A1333" s="164"/>
      <c r="B1333" s="164"/>
    </row>
    <row r="1334" spans="1:2" ht="15.75">
      <c r="A1334" s="164"/>
      <c r="B1334" s="164"/>
    </row>
    <row r="1335" spans="1:2" ht="15.75">
      <c r="A1335" s="164"/>
      <c r="B1335" s="164"/>
    </row>
    <row r="1336" spans="1:2" ht="15.75">
      <c r="A1336" s="164"/>
      <c r="B1336" s="164"/>
    </row>
    <row r="1337" spans="1:2" ht="15.75">
      <c r="A1337" s="164"/>
      <c r="B1337" s="164"/>
    </row>
    <row r="1338" spans="1:2" ht="15.75">
      <c r="A1338" s="164"/>
      <c r="B1338" s="164"/>
    </row>
    <row r="1339" spans="1:2" ht="15.75">
      <c r="A1339" s="164"/>
      <c r="B1339" s="164"/>
    </row>
    <row r="1340" spans="1:2" ht="15.75">
      <c r="A1340" s="164"/>
      <c r="B1340" s="164"/>
    </row>
    <row r="1341" spans="1:2" ht="15.75">
      <c r="A1341" s="164"/>
      <c r="B1341" s="164"/>
    </row>
    <row r="1342" spans="1:2" ht="15.75">
      <c r="A1342" s="164"/>
      <c r="B1342" s="164"/>
    </row>
    <row r="1343" spans="1:2" ht="15.75">
      <c r="A1343" s="164"/>
      <c r="B1343" s="164"/>
    </row>
    <row r="1344" spans="1:2" ht="15.75">
      <c r="A1344" s="164"/>
      <c r="B1344" s="164"/>
    </row>
    <row r="1345" spans="1:2" ht="15.75">
      <c r="A1345" s="164"/>
      <c r="B1345" s="164"/>
    </row>
    <row r="1346" spans="1:2" ht="15.75">
      <c r="A1346" s="164"/>
      <c r="B1346" s="164"/>
    </row>
    <row r="1347" spans="1:2" ht="15.75">
      <c r="A1347" s="164"/>
      <c r="B1347" s="164"/>
    </row>
    <row r="1348" spans="1:2" ht="15.75">
      <c r="A1348" s="164"/>
      <c r="B1348" s="164"/>
    </row>
    <row r="1349" spans="1:2" ht="15.75">
      <c r="A1349" s="164"/>
      <c r="B1349" s="164"/>
    </row>
    <row r="1350" spans="1:2" ht="15.75">
      <c r="A1350" s="164"/>
      <c r="B1350" s="164"/>
    </row>
    <row r="1351" spans="1:2" ht="15.75">
      <c r="A1351" s="164"/>
      <c r="B1351" s="164"/>
    </row>
    <row r="1352" spans="1:2" ht="15.75">
      <c r="A1352" s="164"/>
      <c r="B1352" s="164"/>
    </row>
    <row r="1353" spans="1:2" ht="15.75">
      <c r="A1353" s="164"/>
      <c r="B1353" s="164"/>
    </row>
    <row r="1354" spans="1:2" ht="15.75">
      <c r="A1354" s="164"/>
      <c r="B1354" s="164"/>
    </row>
    <row r="1355" spans="1:2" ht="15.75">
      <c r="A1355" s="164"/>
      <c r="B1355" s="164"/>
    </row>
    <row r="1356" spans="1:2" ht="15.75">
      <c r="A1356" s="164"/>
      <c r="B1356" s="164"/>
    </row>
    <row r="1357" spans="1:2" ht="15.75">
      <c r="A1357" s="164"/>
      <c r="B1357" s="164"/>
    </row>
    <row r="1358" spans="1:2" ht="15.75">
      <c r="A1358" s="164"/>
      <c r="B1358" s="164"/>
    </row>
    <row r="1359" spans="1:2" ht="15.75">
      <c r="A1359" s="164"/>
      <c r="B1359" s="164"/>
    </row>
    <row r="1360" spans="1:2" ht="15.75">
      <c r="A1360" s="164"/>
      <c r="B1360" s="164"/>
    </row>
    <row r="1361" spans="1:2" ht="15.75">
      <c r="A1361" s="164"/>
      <c r="B1361" s="164"/>
    </row>
    <row r="1362" spans="1:2" ht="15.75">
      <c r="A1362" s="164"/>
      <c r="B1362" s="164"/>
    </row>
    <row r="1363" spans="1:2" ht="15.75">
      <c r="A1363" s="164"/>
      <c r="B1363" s="164"/>
    </row>
    <row r="1364" spans="1:2" ht="15.75">
      <c r="A1364" s="164"/>
      <c r="B1364" s="164"/>
    </row>
    <row r="1365" spans="1:2" ht="15.75">
      <c r="A1365" s="164"/>
      <c r="B1365" s="164"/>
    </row>
    <row r="1366" spans="1:2" ht="15.75">
      <c r="A1366" s="164"/>
      <c r="B1366" s="164"/>
    </row>
    <row r="1367" spans="1:2" ht="15.75">
      <c r="A1367" s="164"/>
      <c r="B1367" s="164"/>
    </row>
    <row r="1368" spans="1:2" ht="15.75">
      <c r="A1368" s="164"/>
      <c r="B1368" s="164"/>
    </row>
    <row r="1369" spans="1:2" ht="15.75">
      <c r="A1369" s="164"/>
      <c r="B1369" s="164"/>
    </row>
    <row r="1370" spans="1:2" ht="15.75">
      <c r="A1370" s="164"/>
      <c r="B1370" s="164"/>
    </row>
    <row r="1371" spans="1:2" ht="15.75">
      <c r="A1371" s="164"/>
      <c r="B1371" s="164"/>
    </row>
    <row r="1372" spans="1:2" ht="15.75">
      <c r="A1372" s="164"/>
      <c r="B1372" s="164"/>
    </row>
    <row r="1373" spans="1:2" ht="15.75">
      <c r="A1373" s="164"/>
      <c r="B1373" s="164"/>
    </row>
    <row r="1374" spans="1:2" ht="15.75">
      <c r="A1374" s="164"/>
      <c r="B1374" s="164"/>
    </row>
    <row r="1375" spans="1:2" ht="15.75">
      <c r="A1375" s="164"/>
      <c r="B1375" s="164"/>
    </row>
    <row r="1376" spans="1:2" ht="15.75">
      <c r="A1376" s="164"/>
      <c r="B1376" s="164"/>
    </row>
    <row r="1377" spans="1:2" ht="15.75">
      <c r="A1377" s="164"/>
      <c r="B1377" s="164"/>
    </row>
    <row r="1378" spans="1:2" ht="15.75">
      <c r="A1378" s="164"/>
      <c r="B1378" s="164"/>
    </row>
    <row r="1379" spans="1:2" ht="15.75">
      <c r="A1379" s="164"/>
      <c r="B1379" s="164"/>
    </row>
    <row r="1380" spans="1:2" ht="15.75">
      <c r="A1380" s="164"/>
      <c r="B1380" s="164"/>
    </row>
    <row r="1381" spans="1:2" ht="15.75">
      <c r="A1381" s="164"/>
      <c r="B1381" s="164"/>
    </row>
    <row r="1382" spans="1:2" ht="15.75">
      <c r="A1382" s="164"/>
      <c r="B1382" s="164"/>
    </row>
    <row r="1383" spans="1:2" ht="15.75">
      <c r="A1383" s="164"/>
      <c r="B1383" s="164"/>
    </row>
    <row r="1384" spans="1:2" ht="15.75">
      <c r="A1384" s="164"/>
      <c r="B1384" s="164"/>
    </row>
    <row r="1385" spans="1:2" ht="15.75">
      <c r="A1385" s="164"/>
      <c r="B1385" s="164"/>
    </row>
    <row r="1386" spans="1:2" ht="15.75">
      <c r="A1386" s="164"/>
      <c r="B1386" s="164"/>
    </row>
    <row r="1387" spans="1:2" ht="15.75">
      <c r="A1387" s="164"/>
      <c r="B1387" s="164"/>
    </row>
    <row r="1388" spans="1:2" ht="15.75">
      <c r="A1388" s="164"/>
      <c r="B1388" s="164"/>
    </row>
    <row r="1389" spans="1:2" ht="15.75">
      <c r="A1389" s="164"/>
      <c r="B1389" s="164"/>
    </row>
    <row r="1390" spans="1:2" ht="15.75">
      <c r="A1390" s="164"/>
      <c r="B1390" s="164"/>
    </row>
    <row r="1391" spans="1:2" ht="15.75">
      <c r="A1391" s="164"/>
      <c r="B1391" s="164"/>
    </row>
    <row r="1392" spans="1:2" ht="15.75">
      <c r="A1392" s="164"/>
      <c r="B1392" s="164"/>
    </row>
    <row r="1393" spans="1:2" ht="15.75">
      <c r="A1393" s="164"/>
      <c r="B1393" s="164"/>
    </row>
    <row r="1394" spans="1:2" ht="15.75">
      <c r="A1394" s="164"/>
      <c r="B1394" s="164"/>
    </row>
    <row r="1395" spans="1:2" ht="15.75">
      <c r="A1395" s="164"/>
      <c r="B1395" s="164"/>
    </row>
    <row r="1396" spans="1:2" ht="15.75">
      <c r="A1396" s="164"/>
      <c r="B1396" s="164"/>
    </row>
    <row r="1397" spans="1:2" ht="15.75">
      <c r="A1397" s="164"/>
      <c r="B1397" s="164"/>
    </row>
    <row r="1398" spans="1:2" ht="15.75">
      <c r="A1398" s="164"/>
      <c r="B1398" s="164"/>
    </row>
    <row r="1399" spans="1:2" ht="15.75">
      <c r="A1399" s="164"/>
      <c r="B1399" s="164"/>
    </row>
    <row r="1400" spans="1:2" ht="15.75">
      <c r="A1400" s="164"/>
      <c r="B1400" s="164"/>
    </row>
    <row r="1401" spans="1:2" ht="15.75">
      <c r="A1401" s="164"/>
      <c r="B1401" s="164"/>
    </row>
    <row r="1402" spans="1:2" ht="15.75">
      <c r="A1402" s="164"/>
      <c r="B1402" s="164"/>
    </row>
    <row r="1403" spans="1:2" ht="15.75">
      <c r="A1403" s="164"/>
      <c r="B1403" s="164"/>
    </row>
    <row r="1404" spans="1:2" ht="15.75">
      <c r="A1404" s="164"/>
      <c r="B1404" s="164"/>
    </row>
    <row r="1405" spans="1:2" ht="15.75">
      <c r="A1405" s="164"/>
      <c r="B1405" s="164"/>
    </row>
    <row r="1406" spans="1:2" ht="15.75">
      <c r="A1406" s="164"/>
      <c r="B1406" s="164"/>
    </row>
    <row r="1407" spans="1:2" ht="15.75">
      <c r="A1407" s="164"/>
      <c r="B1407" s="164"/>
    </row>
    <row r="1408" spans="1:2" ht="15.75">
      <c r="A1408" s="164"/>
      <c r="B1408" s="164"/>
    </row>
    <row r="1409" spans="1:2" ht="15.75">
      <c r="A1409" s="164"/>
      <c r="B1409" s="164"/>
    </row>
    <row r="1410" spans="1:2" ht="15.75">
      <c r="A1410" s="164"/>
      <c r="B1410" s="164"/>
    </row>
    <row r="1411" spans="1:2" ht="15.75">
      <c r="A1411" s="164"/>
      <c r="B1411" s="164"/>
    </row>
    <row r="1412" spans="1:2" ht="15.75">
      <c r="A1412" s="164"/>
      <c r="B1412" s="164"/>
    </row>
    <row r="1413" spans="1:2" ht="15.75">
      <c r="A1413" s="164"/>
      <c r="B1413" s="164"/>
    </row>
    <row r="1414" spans="1:2" ht="15.75">
      <c r="A1414" s="164"/>
      <c r="B1414" s="164"/>
    </row>
    <row r="1415" spans="1:2" ht="15.75">
      <c r="A1415" s="164"/>
      <c r="B1415" s="164"/>
    </row>
    <row r="1416" spans="1:2" ht="15.75">
      <c r="A1416" s="164"/>
      <c r="B1416" s="164"/>
    </row>
    <row r="1417" spans="1:2" ht="15.75">
      <c r="A1417" s="164"/>
      <c r="B1417" s="164"/>
    </row>
    <row r="1418" spans="1:2" ht="15.75">
      <c r="A1418" s="164"/>
      <c r="B1418" s="164"/>
    </row>
    <row r="1419" spans="1:2" ht="15.75">
      <c r="A1419" s="164"/>
      <c r="B1419" s="164"/>
    </row>
    <row r="1420" spans="1:2" ht="15.75">
      <c r="A1420" s="164"/>
      <c r="B1420" s="164"/>
    </row>
    <row r="1421" spans="1:2" ht="15.75">
      <c r="A1421" s="164"/>
      <c r="B1421" s="164"/>
    </row>
    <row r="1422" spans="1:2" ht="15.75">
      <c r="A1422" s="164"/>
      <c r="B1422" s="164"/>
    </row>
    <row r="1423" spans="1:2" ht="15.75">
      <c r="A1423" s="164"/>
      <c r="B1423" s="164"/>
    </row>
    <row r="1424" spans="1:2" ht="15.75">
      <c r="A1424" s="164"/>
      <c r="B1424" s="164"/>
    </row>
    <row r="1425" spans="1:2" ht="15.75">
      <c r="A1425" s="164"/>
      <c r="B1425" s="164"/>
    </row>
    <row r="1426" spans="1:2" ht="15.75">
      <c r="A1426" s="164"/>
      <c r="B1426" s="164"/>
    </row>
    <row r="1427" spans="1:2" ht="15.75">
      <c r="A1427" s="164"/>
      <c r="B1427" s="164"/>
    </row>
    <row r="1428" spans="1:2" ht="15.75">
      <c r="A1428" s="164"/>
      <c r="B1428" s="164"/>
    </row>
    <row r="1429" spans="1:2" ht="15.75">
      <c r="A1429" s="164"/>
      <c r="B1429" s="164"/>
    </row>
    <row r="1430" spans="1:2" ht="15.75">
      <c r="A1430" s="164"/>
      <c r="B1430" s="164"/>
    </row>
    <row r="1431" spans="1:2" ht="15.75">
      <c r="A1431" s="164"/>
      <c r="B1431" s="164"/>
    </row>
    <row r="1432" spans="1:2" ht="15.75">
      <c r="A1432" s="164"/>
      <c r="B1432" s="164"/>
    </row>
    <row r="1433" spans="1:2" ht="15.75">
      <c r="A1433" s="164"/>
      <c r="B1433" s="164"/>
    </row>
    <row r="1434" spans="1:2" ht="15.75">
      <c r="A1434" s="164"/>
      <c r="B1434" s="164"/>
    </row>
    <row r="1435" spans="1:2" ht="15.75">
      <c r="A1435" s="164"/>
      <c r="B1435" s="164"/>
    </row>
    <row r="1436" spans="1:2" ht="15.75">
      <c r="A1436" s="164"/>
      <c r="B1436" s="164"/>
    </row>
    <row r="1437" spans="1:2" ht="15.75">
      <c r="A1437" s="164"/>
      <c r="B1437" s="164"/>
    </row>
    <row r="1438" spans="1:2" ht="15.75">
      <c r="A1438" s="164"/>
      <c r="B1438" s="164"/>
    </row>
    <row r="1439" spans="1:2" ht="15.75">
      <c r="A1439" s="164"/>
      <c r="B1439" s="164"/>
    </row>
    <row r="1440" spans="1:2" ht="15.75">
      <c r="A1440" s="164"/>
      <c r="B1440" s="164"/>
    </row>
    <row r="1441" spans="1:2" ht="15.75">
      <c r="A1441" s="164"/>
      <c r="B1441" s="164"/>
    </row>
    <row r="1442" spans="1:2" ht="15.75">
      <c r="A1442" s="164"/>
      <c r="B1442" s="164"/>
    </row>
    <row r="1443" spans="1:2" ht="15.75">
      <c r="A1443" s="164"/>
      <c r="B1443" s="164"/>
    </row>
    <row r="1444" spans="1:2" ht="15.75">
      <c r="A1444" s="164"/>
      <c r="B1444" s="164"/>
    </row>
    <row r="1445" spans="1:2" ht="15.75">
      <c r="A1445" s="164"/>
      <c r="B1445" s="164"/>
    </row>
    <row r="1446" spans="1:2" ht="15.75">
      <c r="A1446" s="164"/>
      <c r="B1446" s="164"/>
    </row>
    <row r="1447" spans="1:2" ht="15.75">
      <c r="A1447" s="164"/>
      <c r="B1447" s="164"/>
    </row>
    <row r="1448" spans="1:2" ht="15.75">
      <c r="A1448" s="164"/>
      <c r="B1448" s="164"/>
    </row>
    <row r="1449" spans="1:2" ht="15.75">
      <c r="A1449" s="164"/>
      <c r="B1449" s="164"/>
    </row>
    <row r="1450" spans="1:2" ht="15.75">
      <c r="A1450" s="164"/>
      <c r="B1450" s="164"/>
    </row>
    <row r="1451" spans="1:2" ht="15.75">
      <c r="A1451" s="164"/>
      <c r="B1451" s="164"/>
    </row>
    <row r="1452" spans="1:2" ht="15.75">
      <c r="A1452" s="164"/>
      <c r="B1452" s="164"/>
    </row>
    <row r="1453" spans="1:2" ht="15.75">
      <c r="A1453" s="164"/>
      <c r="B1453" s="164"/>
    </row>
    <row r="1454" spans="1:2" ht="15.75">
      <c r="A1454" s="164"/>
      <c r="B1454" s="164"/>
    </row>
    <row r="1455" spans="1:2" ht="15.75">
      <c r="A1455" s="164"/>
      <c r="B1455" s="164"/>
    </row>
    <row r="1456" spans="1:2" ht="15.75">
      <c r="A1456" s="164"/>
      <c r="B1456" s="164"/>
    </row>
    <row r="1457" spans="1:2" ht="15.75">
      <c r="A1457" s="164"/>
      <c r="B1457" s="164"/>
    </row>
    <row r="1458" spans="1:2" ht="15.75">
      <c r="A1458" s="164"/>
      <c r="B1458" s="164"/>
    </row>
    <row r="1459" spans="1:2" ht="15.75">
      <c r="A1459" s="164"/>
      <c r="B1459" s="164"/>
    </row>
    <row r="1460" spans="1:2" ht="15.75">
      <c r="A1460" s="164"/>
      <c r="B1460" s="164"/>
    </row>
    <row r="1461" spans="1:2" ht="15.75">
      <c r="A1461" s="164"/>
      <c r="B1461" s="164"/>
    </row>
    <row r="1462" spans="1:2" ht="15.75">
      <c r="A1462" s="164"/>
      <c r="B1462" s="164"/>
    </row>
    <row r="1463" spans="1:2" ht="15.75">
      <c r="A1463" s="164"/>
      <c r="B1463" s="164"/>
    </row>
    <row r="1464" spans="1:2" ht="15.75">
      <c r="A1464" s="164"/>
      <c r="B1464" s="164"/>
    </row>
    <row r="1465" spans="1:2" ht="15.75">
      <c r="A1465" s="164"/>
      <c r="B1465" s="164"/>
    </row>
    <row r="1466" spans="1:2" ht="15.75">
      <c r="A1466" s="164"/>
      <c r="B1466" s="164"/>
    </row>
    <row r="1467" spans="1:2" ht="15.75">
      <c r="A1467" s="164"/>
      <c r="B1467" s="164"/>
    </row>
    <row r="1468" spans="1:2" ht="15.75">
      <c r="A1468" s="164"/>
      <c r="B1468" s="164"/>
    </row>
    <row r="1469" spans="1:2" ht="15.75">
      <c r="A1469" s="164"/>
      <c r="B1469" s="164"/>
    </row>
    <row r="1470" spans="1:2" ht="15.75">
      <c r="A1470" s="164"/>
      <c r="B1470" s="164"/>
    </row>
    <row r="1471" spans="1:2" ht="15.75">
      <c r="A1471" s="164"/>
      <c r="B1471" s="164"/>
    </row>
    <row r="1472" spans="1:2" ht="15.75">
      <c r="A1472" s="164"/>
      <c r="B1472" s="164"/>
    </row>
    <row r="1473" spans="1:2" ht="15.75">
      <c r="A1473" s="164"/>
      <c r="B1473" s="164"/>
    </row>
    <row r="1474" spans="1:2" ht="15.75">
      <c r="A1474" s="164"/>
      <c r="B1474" s="164"/>
    </row>
    <row r="1475" spans="1:2" ht="15.75">
      <c r="A1475" s="164"/>
      <c r="B1475" s="164"/>
    </row>
    <row r="1476" spans="1:2" ht="15.75">
      <c r="A1476" s="164"/>
      <c r="B1476" s="164"/>
    </row>
    <row r="1477" spans="1:2" ht="15.75">
      <c r="A1477" s="164"/>
      <c r="B1477" s="164"/>
    </row>
    <row r="1478" spans="1:2" ht="15.75">
      <c r="A1478" s="164"/>
      <c r="B1478" s="164"/>
    </row>
    <row r="1479" spans="1:2" ht="15.75">
      <c r="A1479" s="164"/>
      <c r="B1479" s="164"/>
    </row>
    <row r="1480" spans="1:2" ht="15.75">
      <c r="A1480" s="164"/>
      <c r="B1480" s="164"/>
    </row>
    <row r="1481" spans="1:2" ht="15.75">
      <c r="A1481" s="164"/>
      <c r="B1481" s="164"/>
    </row>
    <row r="1482" spans="1:2" ht="15.75">
      <c r="A1482" s="164"/>
      <c r="B1482" s="164"/>
    </row>
    <row r="1483" spans="1:2" ht="15.75">
      <c r="A1483" s="164"/>
      <c r="B1483" s="164"/>
    </row>
    <row r="1484" spans="1:2" ht="15.75">
      <c r="A1484" s="164"/>
      <c r="B1484" s="164"/>
    </row>
    <row r="1485" spans="1:2" ht="15.75">
      <c r="A1485" s="164"/>
      <c r="B1485" s="164"/>
    </row>
    <row r="1486" spans="1:2" ht="15.75">
      <c r="A1486" s="164"/>
      <c r="B1486" s="164"/>
    </row>
    <row r="1487" spans="1:2" ht="15.75">
      <c r="A1487" s="164"/>
      <c r="B1487" s="164"/>
    </row>
    <row r="1488" spans="1:2" ht="15.75">
      <c r="A1488" s="164"/>
      <c r="B1488" s="164"/>
    </row>
    <row r="1489" spans="1:2" ht="15.75">
      <c r="A1489" s="164"/>
      <c r="B1489" s="164"/>
    </row>
    <row r="1490" spans="1:2" ht="15.75">
      <c r="A1490" s="164"/>
      <c r="B1490" s="164"/>
    </row>
    <row r="1491" spans="1:2" ht="15.75">
      <c r="A1491" s="164"/>
      <c r="B1491" s="164"/>
    </row>
    <row r="1492" spans="1:2" ht="15.75">
      <c r="A1492" s="164"/>
      <c r="B1492" s="164"/>
    </row>
    <row r="1493" spans="1:2" ht="15.75">
      <c r="A1493" s="164"/>
      <c r="B1493" s="164"/>
    </row>
    <row r="1494" spans="1:2" ht="15.75">
      <c r="A1494" s="164"/>
      <c r="B1494" s="164"/>
    </row>
    <row r="1495" spans="1:2" ht="15.75">
      <c r="A1495" s="164"/>
      <c r="B1495" s="164"/>
    </row>
    <row r="1496" spans="1:2" ht="15.75">
      <c r="A1496" s="164"/>
      <c r="B1496" s="164"/>
    </row>
    <row r="1497" spans="1:2" ht="15.75">
      <c r="A1497" s="164"/>
      <c r="B1497" s="164"/>
    </row>
    <row r="1498" spans="1:2" ht="15.75">
      <c r="A1498" s="164"/>
      <c r="B1498" s="164"/>
    </row>
    <row r="1499" spans="1:2" ht="15.75">
      <c r="A1499" s="164"/>
      <c r="B1499" s="164"/>
    </row>
    <row r="1500" spans="1:2" ht="15.75">
      <c r="A1500" s="164"/>
      <c r="B1500" s="164"/>
    </row>
    <row r="1501" spans="1:2" ht="15.75">
      <c r="A1501" s="164"/>
      <c r="B1501" s="164"/>
    </row>
    <row r="1502" spans="1:2" ht="15.75">
      <c r="A1502" s="164"/>
      <c r="B1502" s="164"/>
    </row>
    <row r="1503" spans="1:2" ht="15.75">
      <c r="A1503" s="164"/>
      <c r="B1503" s="164"/>
    </row>
    <row r="1504" spans="1:2" ht="15.75">
      <c r="A1504" s="164"/>
      <c r="B1504" s="164"/>
    </row>
    <row r="1505" spans="1:2" ht="15.75">
      <c r="A1505" s="164"/>
      <c r="B1505" s="164"/>
    </row>
    <row r="1506" spans="1:2" ht="15.75">
      <c r="A1506" s="164"/>
      <c r="B1506" s="164"/>
    </row>
    <row r="1507" spans="1:2" ht="15.75">
      <c r="A1507" s="164"/>
      <c r="B1507" s="164"/>
    </row>
    <row r="1508" spans="1:2" ht="15.75">
      <c r="A1508" s="164"/>
      <c r="B1508" s="164"/>
    </row>
    <row r="1509" spans="1:2" ht="15.75">
      <c r="A1509" s="164"/>
      <c r="B1509" s="164"/>
    </row>
    <row r="1510" spans="1:2" ht="15.75">
      <c r="A1510" s="164"/>
      <c r="B1510" s="164"/>
    </row>
    <row r="1511" spans="1:2" ht="15.75">
      <c r="A1511" s="164"/>
      <c r="B1511" s="164"/>
    </row>
    <row r="1512" spans="1:2" ht="15.75">
      <c r="A1512" s="164"/>
      <c r="B1512" s="164"/>
    </row>
    <row r="1513" spans="1:2" ht="15.75">
      <c r="A1513" s="164"/>
      <c r="B1513" s="164"/>
    </row>
    <row r="1514" spans="1:2" ht="15.75">
      <c r="A1514" s="164"/>
      <c r="B1514" s="164"/>
    </row>
    <row r="1515" spans="1:2" ht="15.75">
      <c r="A1515" s="164"/>
      <c r="B1515" s="164"/>
    </row>
    <row r="1516" spans="1:2" ht="15.75">
      <c r="A1516" s="164"/>
      <c r="B1516" s="164"/>
    </row>
    <row r="1517" spans="1:2" ht="15.75">
      <c r="A1517" s="164"/>
      <c r="B1517" s="164"/>
    </row>
    <row r="1518" spans="1:2" ht="15.75">
      <c r="A1518" s="164"/>
      <c r="B1518" s="164"/>
    </row>
    <row r="1519" spans="1:2" ht="15.75">
      <c r="A1519" s="164"/>
      <c r="B1519" s="164"/>
    </row>
    <row r="1520" spans="1:2" ht="15.75">
      <c r="A1520" s="164"/>
      <c r="B1520" s="164"/>
    </row>
    <row r="1521" spans="1:2" ht="15.75">
      <c r="A1521" s="164"/>
      <c r="B1521" s="164"/>
    </row>
    <row r="1522" spans="1:2" ht="15.75">
      <c r="A1522" s="164"/>
      <c r="B1522" s="164"/>
    </row>
    <row r="1523" spans="1:2" ht="15.75">
      <c r="A1523" s="164"/>
      <c r="B1523" s="164"/>
    </row>
    <row r="1524" spans="1:2" ht="15.75">
      <c r="A1524" s="164"/>
      <c r="B1524" s="164"/>
    </row>
    <row r="1525" spans="1:2" ht="15.75">
      <c r="A1525" s="164"/>
      <c r="B1525" s="164"/>
    </row>
    <row r="1526" spans="1:2" ht="15.75">
      <c r="A1526" s="164"/>
      <c r="B1526" s="164"/>
    </row>
    <row r="1527" spans="1:2" ht="15.75">
      <c r="A1527" s="164"/>
      <c r="B1527" s="164"/>
    </row>
    <row r="1528" spans="1:2" ht="15.75">
      <c r="A1528" s="164"/>
      <c r="B1528" s="164"/>
    </row>
    <row r="1529" spans="1:2" ht="15.75">
      <c r="A1529" s="164"/>
      <c r="B1529" s="164"/>
    </row>
    <row r="1530" spans="1:2" ht="15.75">
      <c r="A1530" s="164"/>
      <c r="B1530" s="164"/>
    </row>
    <row r="1531" spans="1:2" ht="15.75">
      <c r="A1531" s="164"/>
      <c r="B1531" s="164"/>
    </row>
    <row r="1532" spans="1:2" ht="15.75">
      <c r="A1532" s="164"/>
      <c r="B1532" s="164"/>
    </row>
    <row r="1533" spans="1:2" ht="15.75">
      <c r="A1533" s="164"/>
      <c r="B1533" s="164"/>
    </row>
    <row r="1534" spans="1:2" ht="15.75">
      <c r="A1534" s="164"/>
      <c r="B1534" s="164"/>
    </row>
    <row r="1535" spans="1:2" ht="15.75">
      <c r="A1535" s="164"/>
      <c r="B1535" s="164"/>
    </row>
    <row r="1536" spans="1:2" ht="15.75">
      <c r="A1536" s="164"/>
      <c r="B1536" s="164"/>
    </row>
    <row r="1537" spans="1:2" ht="15.75">
      <c r="A1537" s="164"/>
      <c r="B1537" s="164"/>
    </row>
    <row r="1538" spans="1:2" ht="15.75">
      <c r="A1538" s="164"/>
      <c r="B1538" s="164"/>
    </row>
    <row r="1539" spans="1:2" ht="15.75">
      <c r="A1539" s="164"/>
      <c r="B1539" s="164"/>
    </row>
    <row r="1540" spans="1:2" ht="15.75">
      <c r="A1540" s="164"/>
      <c r="B1540" s="164"/>
    </row>
    <row r="1541" spans="1:2" ht="15.75">
      <c r="A1541" s="164"/>
      <c r="B1541" s="164"/>
    </row>
    <row r="1542" spans="1:2" ht="15.75">
      <c r="A1542" s="164"/>
      <c r="B1542" s="164"/>
    </row>
    <row r="1543" spans="1:2" ht="15.75">
      <c r="A1543" s="164"/>
      <c r="B1543" s="164"/>
    </row>
    <row r="1544" spans="1:2" ht="15.75">
      <c r="A1544" s="164"/>
      <c r="B1544" s="164"/>
    </row>
    <row r="1545" spans="1:2" ht="15.75">
      <c r="A1545" s="164"/>
      <c r="B1545" s="164"/>
    </row>
    <row r="1546" spans="1:2" ht="15.75">
      <c r="A1546" s="164"/>
      <c r="B1546" s="164"/>
    </row>
    <row r="1547" spans="1:2" ht="15.75">
      <c r="A1547" s="164"/>
      <c r="B1547" s="164"/>
    </row>
    <row r="1548" spans="1:2" ht="15.75">
      <c r="A1548" s="164"/>
      <c r="B1548" s="164"/>
    </row>
    <row r="1549" spans="1:2" ht="15.75">
      <c r="A1549" s="164"/>
      <c r="B1549" s="164"/>
    </row>
    <row r="1550" spans="1:2" ht="15.75">
      <c r="A1550" s="164"/>
      <c r="B1550" s="164"/>
    </row>
    <row r="1551" spans="1:2" ht="15.75">
      <c r="A1551" s="164"/>
      <c r="B1551" s="164"/>
    </row>
    <row r="1552" spans="1:2" ht="15.75">
      <c r="A1552" s="164"/>
      <c r="B1552" s="164"/>
    </row>
    <row r="1553" spans="1:2" ht="15.75">
      <c r="A1553" s="164"/>
      <c r="B1553" s="164"/>
    </row>
    <row r="1554" spans="1:2" ht="15.75">
      <c r="A1554" s="164"/>
      <c r="B1554" s="164"/>
    </row>
    <row r="1555" spans="1:2" ht="15.75">
      <c r="A1555" s="164"/>
      <c r="B1555" s="164"/>
    </row>
    <row r="1556" spans="1:2" ht="15.75">
      <c r="A1556" s="164"/>
      <c r="B1556" s="164"/>
    </row>
    <row r="1557" spans="1:2" ht="15.75">
      <c r="A1557" s="164"/>
      <c r="B1557" s="164"/>
    </row>
    <row r="1558" spans="1:2" ht="15.75">
      <c r="A1558" s="164"/>
      <c r="B1558" s="164"/>
    </row>
    <row r="1559" spans="1:2" ht="15.75">
      <c r="A1559" s="164"/>
      <c r="B1559" s="164"/>
    </row>
    <row r="1560" spans="1:2" ht="15.75">
      <c r="A1560" s="164"/>
      <c r="B1560" s="164"/>
    </row>
    <row r="1561" spans="1:2" ht="15.75">
      <c r="A1561" s="164"/>
      <c r="B1561" s="164"/>
    </row>
    <row r="1562" spans="1:2" ht="15.75">
      <c r="A1562" s="164"/>
      <c r="B1562" s="164"/>
    </row>
    <row r="1563" spans="1:2" ht="15.75">
      <c r="A1563" s="164"/>
      <c r="B1563" s="164"/>
    </row>
    <row r="1564" spans="1:2" ht="15.75">
      <c r="A1564" s="164"/>
      <c r="B1564" s="164"/>
    </row>
    <row r="1565" spans="1:2" ht="15.75">
      <c r="A1565" s="164"/>
      <c r="B1565" s="164"/>
    </row>
    <row r="1566" spans="1:2" ht="15.75">
      <c r="A1566" s="164"/>
      <c r="B1566" s="164"/>
    </row>
    <row r="1567" spans="1:2" ht="15.75">
      <c r="A1567" s="164"/>
      <c r="B1567" s="164"/>
    </row>
    <row r="1568" spans="1:2" ht="15.75">
      <c r="A1568" s="164"/>
      <c r="B1568" s="164"/>
    </row>
    <row r="1569" spans="1:2" ht="15.75">
      <c r="A1569" s="164"/>
      <c r="B1569" s="164"/>
    </row>
    <row r="1570" spans="1:2" ht="15.75">
      <c r="A1570" s="164"/>
      <c r="B1570" s="164"/>
    </row>
    <row r="1571" spans="1:2" ht="15.75">
      <c r="A1571" s="164"/>
      <c r="B1571" s="164"/>
    </row>
    <row r="1572" spans="1:2" ht="15.75">
      <c r="A1572" s="164"/>
      <c r="B1572" s="164"/>
    </row>
    <row r="1573" spans="1:2" ht="15.75">
      <c r="A1573" s="164"/>
      <c r="B1573" s="164"/>
    </row>
    <row r="1574" spans="1:2" ht="15.75">
      <c r="A1574" s="164"/>
      <c r="B1574" s="164"/>
    </row>
    <row r="1575" spans="1:2" ht="15.75">
      <c r="A1575" s="164"/>
      <c r="B1575" s="164"/>
    </row>
    <row r="1576" spans="1:2" ht="15.75">
      <c r="A1576" s="164"/>
      <c r="B1576" s="164"/>
    </row>
    <row r="1577" spans="1:2" ht="15.75">
      <c r="A1577" s="164"/>
      <c r="B1577" s="164"/>
    </row>
    <row r="1578" spans="1:2" ht="15.75">
      <c r="A1578" s="164"/>
      <c r="B1578" s="164"/>
    </row>
    <row r="1579" spans="1:2" ht="15.75">
      <c r="A1579" s="164"/>
      <c r="B1579" s="164"/>
    </row>
    <row r="1580" spans="1:2" ht="15.75">
      <c r="A1580" s="164"/>
      <c r="B1580" s="164"/>
    </row>
    <row r="1581" spans="1:2" ht="15.75">
      <c r="A1581" s="164"/>
      <c r="B1581" s="164"/>
    </row>
    <row r="1582" spans="1:2" ht="15.75">
      <c r="A1582" s="164"/>
      <c r="B1582" s="164"/>
    </row>
    <row r="1583" spans="1:2" ht="15.75">
      <c r="A1583" s="164"/>
      <c r="B1583" s="164"/>
    </row>
    <row r="1584" spans="1:2" ht="15.75">
      <c r="A1584" s="164"/>
      <c r="B1584" s="164"/>
    </row>
    <row r="1585" spans="1:2" ht="15.75">
      <c r="A1585" s="164"/>
      <c r="B1585" s="164"/>
    </row>
    <row r="1586" spans="1:2" ht="15.75">
      <c r="A1586" s="164"/>
      <c r="B1586" s="164"/>
    </row>
    <row r="1587" spans="1:2" ht="15.75">
      <c r="A1587" s="164"/>
      <c r="B1587" s="164"/>
    </row>
    <row r="1588" spans="1:2" ht="15.75">
      <c r="A1588" s="164"/>
      <c r="B1588" s="164"/>
    </row>
    <row r="1589" spans="1:2" ht="15.75">
      <c r="A1589" s="164"/>
      <c r="B1589" s="164"/>
    </row>
    <row r="1590" spans="1:2" ht="15.75">
      <c r="A1590" s="164"/>
      <c r="B1590" s="164"/>
    </row>
    <row r="1591" spans="1:2" ht="15.75">
      <c r="A1591" s="164"/>
      <c r="B1591" s="164"/>
    </row>
    <row r="1592" spans="1:2" ht="15.75">
      <c r="A1592" s="164"/>
      <c r="B1592" s="164"/>
    </row>
    <row r="1593" spans="1:2" ht="15.75">
      <c r="A1593" s="164"/>
      <c r="B1593" s="164"/>
    </row>
    <row r="1594" spans="1:2" ht="15.75">
      <c r="A1594" s="164"/>
      <c r="B1594" s="164"/>
    </row>
    <row r="1595" spans="1:2" ht="15.75">
      <c r="A1595" s="164"/>
      <c r="B1595" s="164"/>
    </row>
    <row r="1596" spans="1:2" ht="15.75">
      <c r="A1596" s="164"/>
      <c r="B1596" s="164"/>
    </row>
    <row r="1597" spans="1:2" ht="15.75">
      <c r="A1597" s="164"/>
      <c r="B1597" s="164"/>
    </row>
    <row r="1598" spans="1:2" ht="15.75">
      <c r="A1598" s="164"/>
      <c r="B1598" s="164"/>
    </row>
    <row r="1599" spans="1:2" ht="15.75">
      <c r="A1599" s="164"/>
      <c r="B1599" s="164"/>
    </row>
    <row r="1600" spans="1:2" ht="15.75">
      <c r="A1600" s="164"/>
      <c r="B1600" s="164"/>
    </row>
    <row r="1601" spans="1:2" ht="15.75">
      <c r="A1601" s="164"/>
      <c r="B1601" s="164"/>
    </row>
    <row r="1602" spans="1:2" ht="15.75">
      <c r="A1602" s="164"/>
      <c r="B1602" s="164"/>
    </row>
    <row r="1603" spans="1:2" ht="15.75">
      <c r="A1603" s="164"/>
      <c r="B1603" s="164"/>
    </row>
    <row r="1604" spans="1:2" ht="15.75">
      <c r="A1604" s="164"/>
      <c r="B1604" s="164"/>
    </row>
    <row r="1605" spans="1:2" ht="15.75">
      <c r="A1605" s="164"/>
      <c r="B1605" s="164"/>
    </row>
    <row r="1606" spans="1:2" ht="15.75">
      <c r="A1606" s="164"/>
      <c r="B1606" s="164"/>
    </row>
    <row r="1607" spans="1:2" ht="15.75">
      <c r="A1607" s="164"/>
      <c r="B1607" s="164"/>
    </row>
    <row r="1608" spans="1:2" ht="15.75">
      <c r="A1608" s="164"/>
      <c r="B1608" s="164"/>
    </row>
    <row r="1609" spans="1:2" ht="15.75">
      <c r="A1609" s="164"/>
      <c r="B1609" s="164"/>
    </row>
    <row r="1610" spans="1:2" ht="15.75">
      <c r="A1610" s="164"/>
      <c r="B1610" s="164"/>
    </row>
    <row r="1611" spans="1:2" ht="15.75">
      <c r="A1611" s="164"/>
      <c r="B1611" s="164"/>
    </row>
    <row r="1612" spans="1:2" ht="15.75">
      <c r="A1612" s="164"/>
      <c r="B1612" s="164"/>
    </row>
    <row r="1613" spans="1:2" ht="15.75">
      <c r="A1613" s="164"/>
      <c r="B1613" s="164"/>
    </row>
    <row r="1614" spans="1:2" ht="15.75">
      <c r="A1614" s="164"/>
      <c r="B1614" s="164"/>
    </row>
    <row r="1615" spans="1:2" ht="15.75">
      <c r="A1615" s="164"/>
      <c r="B1615" s="164"/>
    </row>
    <row r="1616" spans="1:2" ht="15.75">
      <c r="A1616" s="164"/>
      <c r="B1616" s="164"/>
    </row>
    <row r="1617" spans="1:2" ht="15.75">
      <c r="A1617" s="164"/>
      <c r="B1617" s="164"/>
    </row>
    <row r="1618" spans="1:2" ht="15.75">
      <c r="A1618" s="164"/>
      <c r="B1618" s="164"/>
    </row>
    <row r="1619" spans="1:2" ht="15.75">
      <c r="A1619" s="164"/>
      <c r="B1619" s="164"/>
    </row>
    <row r="1620" spans="1:2" ht="15.75">
      <c r="A1620" s="164"/>
      <c r="B1620" s="164"/>
    </row>
    <row r="1621" spans="1:2" ht="15.75">
      <c r="A1621" s="164"/>
      <c r="B1621" s="164"/>
    </row>
    <row r="1622" spans="1:2" ht="15.75">
      <c r="A1622" s="164"/>
      <c r="B1622" s="164"/>
    </row>
    <row r="1623" spans="1:2" ht="15.75">
      <c r="A1623" s="164"/>
      <c r="B1623" s="164"/>
    </row>
    <row r="1624" spans="1:2" ht="15.75">
      <c r="A1624" s="164"/>
      <c r="B1624" s="164"/>
    </row>
    <row r="1625" spans="1:2" ht="15.75">
      <c r="A1625" s="164"/>
      <c r="B1625" s="164"/>
    </row>
    <row r="1626" spans="1:2" ht="15.75">
      <c r="A1626" s="164"/>
      <c r="B1626" s="164"/>
    </row>
    <row r="1627" spans="1:2" ht="15.75">
      <c r="A1627" s="164"/>
      <c r="B1627" s="164"/>
    </row>
    <row r="1628" spans="1:2" ht="15.75">
      <c r="A1628" s="164"/>
      <c r="B1628" s="164"/>
    </row>
    <row r="1629" spans="1:2" ht="15.75">
      <c r="A1629" s="164"/>
      <c r="B1629" s="164"/>
    </row>
    <row r="1630" spans="1:2" ht="15.75">
      <c r="A1630" s="164"/>
      <c r="B1630" s="164"/>
    </row>
    <row r="1631" spans="1:2" ht="15.75">
      <c r="A1631" s="164"/>
      <c r="B1631" s="164"/>
    </row>
    <row r="1632" spans="1:2" ht="15.75">
      <c r="A1632" s="164"/>
      <c r="B1632" s="164"/>
    </row>
    <row r="1633" spans="1:2" ht="15.75">
      <c r="A1633" s="164"/>
      <c r="B1633" s="164"/>
    </row>
    <row r="1634" spans="1:2" ht="15.75">
      <c r="A1634" s="164"/>
      <c r="B1634" s="164"/>
    </row>
    <row r="1635" spans="1:2" ht="15.75">
      <c r="A1635" s="164"/>
      <c r="B1635" s="164"/>
    </row>
    <row r="1636" spans="1:2" ht="15.75">
      <c r="A1636" s="164"/>
      <c r="B1636" s="164"/>
    </row>
    <row r="1637" spans="1:2" ht="15.75">
      <c r="A1637" s="164"/>
      <c r="B1637" s="164"/>
    </row>
    <row r="1638" spans="1:2" ht="15.75">
      <c r="A1638" s="164"/>
      <c r="B1638" s="164"/>
    </row>
    <row r="1639" spans="1:2" ht="15.75">
      <c r="A1639" s="164"/>
      <c r="B1639" s="164"/>
    </row>
    <row r="1640" spans="1:2" ht="15.75">
      <c r="A1640" s="164"/>
      <c r="B1640" s="164"/>
    </row>
    <row r="1641" spans="1:2" ht="15.75">
      <c r="A1641" s="164"/>
      <c r="B1641" s="164"/>
    </row>
    <row r="1642" spans="1:2" ht="15.75">
      <c r="A1642" s="164"/>
      <c r="B1642" s="164"/>
    </row>
    <row r="1643" spans="1:2" ht="15.75">
      <c r="A1643" s="164"/>
      <c r="B1643" s="164"/>
    </row>
    <row r="1644" spans="1:2" ht="15.75">
      <c r="A1644" s="164"/>
      <c r="B1644" s="164"/>
    </row>
    <row r="1645" spans="1:2" ht="15.75">
      <c r="A1645" s="164"/>
      <c r="B1645" s="164"/>
    </row>
    <row r="1646" spans="1:2" ht="15.75">
      <c r="A1646" s="164"/>
      <c r="B1646" s="164"/>
    </row>
    <row r="1647" spans="1:2" ht="15.75">
      <c r="A1647" s="164"/>
      <c r="B1647" s="164"/>
    </row>
    <row r="1648" spans="1:2" ht="15.75">
      <c r="A1648" s="164"/>
      <c r="B1648" s="164"/>
    </row>
    <row r="1649" spans="1:2" ht="15.75">
      <c r="A1649" s="164"/>
      <c r="B1649" s="164"/>
    </row>
    <row r="1650" spans="1:2" ht="15.75">
      <c r="A1650" s="164"/>
      <c r="B1650" s="164"/>
    </row>
    <row r="1651" spans="1:2" ht="15.75">
      <c r="A1651" s="164"/>
      <c r="B1651" s="164"/>
    </row>
    <row r="1652" spans="1:2" ht="15.75">
      <c r="A1652" s="164"/>
      <c r="B1652" s="164"/>
    </row>
    <row r="1653" spans="1:2" ht="15.75">
      <c r="A1653" s="164"/>
      <c r="B1653" s="164"/>
    </row>
    <row r="1654" spans="1:2" ht="15.75">
      <c r="A1654" s="164"/>
      <c r="B1654" s="164"/>
    </row>
    <row r="1655" spans="1:2" ht="15.75">
      <c r="A1655" s="164"/>
      <c r="B1655" s="164"/>
    </row>
    <row r="1656" spans="1:2" ht="15.75">
      <c r="A1656" s="164"/>
      <c r="B1656" s="164"/>
    </row>
    <row r="1657" spans="1:2" ht="15.75">
      <c r="A1657" s="164"/>
      <c r="B1657" s="164"/>
    </row>
    <row r="1658" spans="1:2" ht="15.75">
      <c r="A1658" s="164"/>
      <c r="B1658" s="164"/>
    </row>
    <row r="1659" spans="1:2" ht="15.75">
      <c r="A1659" s="164"/>
      <c r="B1659" s="164"/>
    </row>
    <row r="1660" spans="1:2" ht="15.75">
      <c r="A1660" s="164"/>
      <c r="B1660" s="164"/>
    </row>
    <row r="1661" spans="1:2" ht="15.75">
      <c r="A1661" s="164"/>
      <c r="B1661" s="164"/>
    </row>
    <row r="1662" spans="1:2" ht="15.75">
      <c r="A1662" s="164"/>
      <c r="B1662" s="164"/>
    </row>
    <row r="1663" spans="1:2" ht="15.75">
      <c r="A1663" s="164"/>
      <c r="B1663" s="164"/>
    </row>
    <row r="1664" spans="1:2" ht="15.75">
      <c r="A1664" s="164"/>
      <c r="B1664" s="164"/>
    </row>
    <row r="1665" spans="1:2" ht="15.75">
      <c r="A1665" s="164"/>
      <c r="B1665" s="164"/>
    </row>
    <row r="1666" spans="1:2" ht="15.75">
      <c r="A1666" s="164"/>
      <c r="B1666" s="164"/>
    </row>
    <row r="1667" spans="1:2" ht="15.75">
      <c r="A1667" s="164"/>
      <c r="B1667" s="164"/>
    </row>
    <row r="1668" spans="1:2" ht="15.75">
      <c r="A1668" s="164"/>
      <c r="B1668" s="164"/>
    </row>
    <row r="1669" spans="1:2" ht="15.75">
      <c r="A1669" s="164"/>
      <c r="B1669" s="164"/>
    </row>
    <row r="1670" spans="1:2" ht="15.75">
      <c r="A1670" s="164"/>
      <c r="B1670" s="164"/>
    </row>
    <row r="1671" spans="1:2" ht="15.75">
      <c r="A1671" s="164"/>
      <c r="B1671" s="164"/>
    </row>
    <row r="1672" spans="1:2" ht="15.75">
      <c r="A1672" s="164"/>
      <c r="B1672" s="164"/>
    </row>
    <row r="1673" spans="1:2" ht="15.75">
      <c r="A1673" s="164"/>
      <c r="B1673" s="164"/>
    </row>
    <row r="1674" spans="1:2" ht="15.75">
      <c r="A1674" s="164"/>
      <c r="B1674" s="164"/>
    </row>
    <row r="1675" spans="1:2" ht="15.75">
      <c r="A1675" s="164"/>
      <c r="B1675" s="164"/>
    </row>
    <row r="1676" spans="1:2" ht="15.75">
      <c r="A1676" s="164"/>
      <c r="B1676" s="164"/>
    </row>
    <row r="1677" spans="1:2" ht="15.75">
      <c r="A1677" s="164"/>
      <c r="B1677" s="164"/>
    </row>
    <row r="1678" spans="1:2" ht="15.75">
      <c r="A1678" s="164"/>
      <c r="B1678" s="164"/>
    </row>
    <row r="1679" spans="1:2" ht="15.75">
      <c r="A1679" s="164"/>
      <c r="B1679" s="164"/>
    </row>
    <row r="1680" spans="1:2" ht="15.75">
      <c r="A1680" s="164"/>
      <c r="B1680" s="164"/>
    </row>
    <row r="1681" spans="1:2" ht="15.75">
      <c r="A1681" s="164"/>
      <c r="B1681" s="164"/>
    </row>
    <row r="1682" spans="1:2" ht="15.75">
      <c r="A1682" s="164"/>
      <c r="B1682" s="164"/>
    </row>
    <row r="1683" spans="1:2" ht="15.75">
      <c r="A1683" s="164"/>
      <c r="B1683" s="164"/>
    </row>
    <row r="1684" spans="1:2" ht="15.75">
      <c r="A1684" s="164"/>
      <c r="B1684" s="164"/>
    </row>
    <row r="1685" spans="1:2" ht="15.75">
      <c r="A1685" s="164"/>
      <c r="B1685" s="164"/>
    </row>
    <row r="1686" spans="1:2" ht="15.75">
      <c r="A1686" s="164"/>
      <c r="B1686" s="164"/>
    </row>
    <row r="1687" spans="1:2" ht="15.75">
      <c r="A1687" s="164"/>
      <c r="B1687" s="164"/>
    </row>
    <row r="1688" spans="1:2" ht="15.75">
      <c r="A1688" s="164"/>
      <c r="B1688" s="164"/>
    </row>
    <row r="1689" spans="1:2" ht="15.75">
      <c r="A1689" s="164"/>
      <c r="B1689" s="164"/>
    </row>
    <row r="1690" spans="1:2" ht="15.75">
      <c r="A1690" s="164"/>
      <c r="B1690" s="164"/>
    </row>
    <row r="1691" spans="1:2" ht="15.75">
      <c r="A1691" s="164"/>
      <c r="B1691" s="164"/>
    </row>
    <row r="1692" spans="1:2" ht="15.75">
      <c r="A1692" s="164"/>
      <c r="B1692" s="164"/>
    </row>
    <row r="1693" spans="1:2" ht="15.75">
      <c r="A1693" s="164"/>
      <c r="B1693" s="164"/>
    </row>
    <row r="1694" spans="1:2" ht="15.75">
      <c r="A1694" s="164"/>
      <c r="B1694" s="164"/>
    </row>
    <row r="1695" spans="1:2" ht="15.75">
      <c r="A1695" s="164"/>
      <c r="B1695" s="164"/>
    </row>
    <row r="1696" spans="1:2" ht="15.75">
      <c r="A1696" s="164"/>
      <c r="B1696" s="164"/>
    </row>
    <row r="1697" spans="1:2" ht="15.75">
      <c r="A1697" s="164"/>
      <c r="B1697" s="164"/>
    </row>
    <row r="1698" spans="1:2" ht="15.75">
      <c r="A1698" s="164"/>
      <c r="B1698" s="164"/>
    </row>
    <row r="1699" spans="1:2" ht="15.75">
      <c r="A1699" s="164"/>
      <c r="B1699" s="164"/>
    </row>
    <row r="1700" spans="1:2" ht="15.75">
      <c r="A1700" s="164"/>
      <c r="B1700" s="164"/>
    </row>
    <row r="1701" spans="1:2" ht="15.75">
      <c r="A1701" s="164"/>
      <c r="B1701" s="164"/>
    </row>
    <row r="1702" spans="1:2" ht="15.75">
      <c r="A1702" s="164"/>
      <c r="B1702" s="164"/>
    </row>
    <row r="1703" spans="1:2" ht="15.75">
      <c r="A1703" s="164"/>
      <c r="B1703" s="164"/>
    </row>
    <row r="1704" spans="1:2" ht="15.75">
      <c r="A1704" s="164"/>
      <c r="B1704" s="164"/>
    </row>
    <row r="1705" spans="1:2" ht="15.75">
      <c r="A1705" s="164"/>
      <c r="B1705" s="164"/>
    </row>
    <row r="1706" spans="1:2" ht="15.75">
      <c r="A1706" s="164"/>
      <c r="B1706" s="164"/>
    </row>
    <row r="1707" spans="1:2" ht="15.75">
      <c r="A1707" s="164"/>
      <c r="B1707" s="164"/>
    </row>
    <row r="1708" spans="1:2" ht="15.75">
      <c r="A1708" s="164"/>
      <c r="B1708" s="164"/>
    </row>
    <row r="1709" spans="1:2" ht="15.75">
      <c r="A1709" s="164"/>
      <c r="B1709" s="164"/>
    </row>
    <row r="1710" spans="1:2" ht="15.75">
      <c r="A1710" s="164"/>
      <c r="B1710" s="164"/>
    </row>
    <row r="1711" spans="1:2" ht="15.75">
      <c r="A1711" s="164"/>
      <c r="B1711" s="164"/>
    </row>
    <row r="1712" spans="1:2" ht="15.75">
      <c r="A1712" s="164"/>
      <c r="B1712" s="164"/>
    </row>
    <row r="1713" spans="1:2" ht="15.75">
      <c r="A1713" s="164"/>
      <c r="B1713" s="164"/>
    </row>
    <row r="1714" spans="1:2" ht="15.75">
      <c r="A1714" s="164"/>
      <c r="B1714" s="164"/>
    </row>
    <row r="1715" spans="1:2" ht="15.75">
      <c r="A1715" s="164"/>
      <c r="B1715" s="164"/>
    </row>
    <row r="1716" spans="1:2" ht="15.75">
      <c r="A1716" s="164"/>
      <c r="B1716" s="164"/>
    </row>
    <row r="1717" spans="1:2" ht="15.75">
      <c r="A1717" s="164"/>
      <c r="B1717" s="164"/>
    </row>
    <row r="1718" spans="1:2" ht="15.75">
      <c r="A1718" s="164"/>
      <c r="B1718" s="164"/>
    </row>
    <row r="1719" spans="1:2" ht="15.75">
      <c r="A1719" s="164"/>
      <c r="B1719" s="164"/>
    </row>
    <row r="1720" spans="1:2" ht="15.75">
      <c r="A1720" s="164"/>
      <c r="B1720" s="164"/>
    </row>
    <row r="1721" spans="1:2" ht="15.75">
      <c r="A1721" s="164"/>
      <c r="B1721" s="164"/>
    </row>
    <row r="1722" spans="1:2" ht="15.75">
      <c r="A1722" s="164"/>
      <c r="B1722" s="164"/>
    </row>
    <row r="1723" spans="1:2" ht="15.75">
      <c r="A1723" s="164"/>
      <c r="B1723" s="164"/>
    </row>
    <row r="1724" spans="1:2" ht="15.75">
      <c r="A1724" s="164"/>
      <c r="B1724" s="164"/>
    </row>
    <row r="1725" spans="1:2" ht="15.75">
      <c r="A1725" s="164"/>
      <c r="B1725" s="164"/>
    </row>
    <row r="1726" spans="1:2" ht="15.75">
      <c r="A1726" s="164"/>
      <c r="B1726" s="164"/>
    </row>
    <row r="1727" spans="1:2" ht="15.75">
      <c r="A1727" s="164"/>
      <c r="B1727" s="164"/>
    </row>
    <row r="1728" spans="1:2" ht="15.75">
      <c r="A1728" s="164"/>
      <c r="B1728" s="164"/>
    </row>
    <row r="1729" spans="1:2" ht="15.75">
      <c r="A1729" s="164"/>
      <c r="B1729" s="164"/>
    </row>
    <row r="1730" spans="1:2" ht="15.75">
      <c r="A1730" s="164"/>
      <c r="B1730" s="164"/>
    </row>
    <row r="1731" spans="1:2" ht="15.75">
      <c r="A1731" s="164"/>
      <c r="B1731" s="164"/>
    </row>
    <row r="1732" spans="1:2" ht="15.75">
      <c r="A1732" s="164"/>
      <c r="B1732" s="164"/>
    </row>
    <row r="1733" spans="1:2" ht="15.75">
      <c r="A1733" s="164"/>
      <c r="B1733" s="164"/>
    </row>
    <row r="1734" spans="1:2" ht="15.75">
      <c r="A1734" s="164"/>
      <c r="B1734" s="164"/>
    </row>
    <row r="1735" spans="1:2" ht="15.75">
      <c r="A1735" s="164"/>
      <c r="B1735" s="164"/>
    </row>
    <row r="1736" spans="1:2" ht="15.75">
      <c r="A1736" s="164"/>
      <c r="B1736" s="164"/>
    </row>
    <row r="1737" spans="1:2" ht="15.75">
      <c r="A1737" s="164"/>
      <c r="B1737" s="164"/>
    </row>
    <row r="1738" spans="1:2" ht="15.75">
      <c r="A1738" s="164"/>
      <c r="B1738" s="164"/>
    </row>
    <row r="1739" spans="1:2" ht="15.75">
      <c r="A1739" s="164"/>
      <c r="B1739" s="164"/>
    </row>
    <row r="1740" spans="1:2" ht="15.75">
      <c r="A1740" s="164"/>
      <c r="B1740" s="164"/>
    </row>
    <row r="1741" spans="1:2" ht="15.75">
      <c r="A1741" s="164"/>
      <c r="B1741" s="164"/>
    </row>
    <row r="1742" spans="1:2" ht="15.75">
      <c r="A1742" s="164"/>
      <c r="B1742" s="164"/>
    </row>
    <row r="1743" spans="1:2" ht="15.75">
      <c r="A1743" s="164"/>
      <c r="B1743" s="164"/>
    </row>
    <row r="1744" spans="1:2" ht="15.75">
      <c r="A1744" s="164"/>
      <c r="B1744" s="164"/>
    </row>
    <row r="1745" spans="1:2" ht="15.75">
      <c r="A1745" s="164"/>
      <c r="B1745" s="164"/>
    </row>
    <row r="1746" spans="1:2" ht="15.75">
      <c r="A1746" s="164"/>
      <c r="B1746" s="164"/>
    </row>
    <row r="1747" spans="1:2" ht="15.75">
      <c r="A1747" s="164"/>
      <c r="B1747" s="164"/>
    </row>
    <row r="1748" spans="1:2" ht="15.75">
      <c r="A1748" s="164"/>
      <c r="B1748" s="164"/>
    </row>
    <row r="1749" spans="1:2" ht="15.75">
      <c r="A1749" s="164"/>
      <c r="B1749" s="164"/>
    </row>
    <row r="1750" spans="1:2" ht="15.75">
      <c r="A1750" s="164"/>
      <c r="B1750" s="164"/>
    </row>
    <row r="1751" spans="1:2" ht="15.75">
      <c r="A1751" s="164"/>
      <c r="B1751" s="164"/>
    </row>
    <row r="1752" spans="1:2" ht="15.75">
      <c r="A1752" s="164"/>
      <c r="B1752" s="164"/>
    </row>
    <row r="1753" spans="1:2" ht="15.75">
      <c r="A1753" s="164"/>
      <c r="B1753" s="164"/>
    </row>
    <row r="1754" spans="1:2" ht="15.75">
      <c r="A1754" s="164"/>
      <c r="B1754" s="164"/>
    </row>
    <row r="1755" spans="1:2" ht="15.75">
      <c r="A1755" s="164"/>
      <c r="B1755" s="164"/>
    </row>
    <row r="1756" spans="1:2" ht="15.75">
      <c r="A1756" s="164"/>
      <c r="B1756" s="164"/>
    </row>
    <row r="1757" spans="1:2" ht="15.75">
      <c r="A1757" s="164"/>
      <c r="B1757" s="164"/>
    </row>
    <row r="1758" spans="1:2" ht="15.75">
      <c r="A1758" s="164"/>
      <c r="B1758" s="164"/>
    </row>
    <row r="1759" spans="1:2" ht="15.75">
      <c r="A1759" s="164"/>
      <c r="B1759" s="164"/>
    </row>
    <row r="1760" spans="1:2" ht="15.75">
      <c r="A1760" s="164"/>
      <c r="B1760" s="164"/>
    </row>
    <row r="1761" spans="1:2" ht="15.75">
      <c r="A1761" s="164"/>
      <c r="B1761" s="164"/>
    </row>
    <row r="1762" spans="1:2" ht="15.75">
      <c r="A1762" s="164"/>
      <c r="B1762" s="164"/>
    </row>
    <row r="1763" spans="1:2" ht="15.75">
      <c r="A1763" s="164"/>
      <c r="B1763" s="164"/>
    </row>
    <row r="1764" spans="1:2" ht="15.75">
      <c r="A1764" s="164"/>
      <c r="B1764" s="164"/>
    </row>
    <row r="1765" spans="1:2" ht="15.75">
      <c r="A1765" s="164"/>
      <c r="B1765" s="164"/>
    </row>
    <row r="1766" spans="1:2" ht="15.75">
      <c r="A1766" s="164"/>
      <c r="B1766" s="164"/>
    </row>
    <row r="1767" spans="1:2" ht="15.75">
      <c r="A1767" s="164"/>
      <c r="B1767" s="164"/>
    </row>
    <row r="1768" spans="1:2" ht="15.75">
      <c r="A1768" s="164"/>
      <c r="B1768" s="164"/>
    </row>
    <row r="1769" spans="1:2" ht="15.75">
      <c r="A1769" s="164"/>
      <c r="B1769" s="164"/>
    </row>
    <row r="1770" spans="1:2" ht="15.75">
      <c r="A1770" s="164"/>
      <c r="B1770" s="164"/>
    </row>
    <row r="1771" spans="1:2" ht="15.75">
      <c r="A1771" s="164"/>
      <c r="B1771" s="164"/>
    </row>
    <row r="1772" spans="1:2" ht="15.75">
      <c r="A1772" s="164"/>
      <c r="B1772" s="164"/>
    </row>
    <row r="1773" spans="1:2" ht="15.75">
      <c r="A1773" s="164"/>
      <c r="B1773" s="164"/>
    </row>
    <row r="1774" spans="1:2" ht="15.75">
      <c r="A1774" s="164"/>
      <c r="B1774" s="164"/>
    </row>
    <row r="1775" spans="1:2" ht="15.75">
      <c r="A1775" s="164"/>
      <c r="B1775" s="164"/>
    </row>
    <row r="1776" spans="1:2" ht="15.75">
      <c r="A1776" s="164"/>
      <c r="B1776" s="164"/>
    </row>
    <row r="1777" spans="1:2" ht="15.75">
      <c r="A1777" s="164"/>
      <c r="B1777" s="164"/>
    </row>
    <row r="1778" spans="1:2" ht="15.75">
      <c r="A1778" s="164"/>
      <c r="B1778" s="164"/>
    </row>
    <row r="1779" spans="1:2" ht="15.75">
      <c r="A1779" s="164"/>
      <c r="B1779" s="164"/>
    </row>
    <row r="1780" spans="1:2" ht="15.75">
      <c r="A1780" s="164"/>
      <c r="B1780" s="164"/>
    </row>
    <row r="1781" spans="1:2" ht="15.75">
      <c r="A1781" s="164"/>
      <c r="B1781" s="164"/>
    </row>
    <row r="1782" spans="1:2" ht="15.75">
      <c r="A1782" s="164"/>
      <c r="B1782" s="164"/>
    </row>
    <row r="1783" spans="1:2" ht="15.75">
      <c r="A1783" s="164"/>
      <c r="B1783" s="164"/>
    </row>
    <row r="1784" spans="1:2" ht="15.75">
      <c r="A1784" s="164"/>
      <c r="B1784" s="164"/>
    </row>
    <row r="1785" spans="1:2" ht="15.75">
      <c r="A1785" s="164"/>
      <c r="B1785" s="164"/>
    </row>
    <row r="1786" spans="1:2" ht="15.75">
      <c r="A1786" s="164"/>
      <c r="B1786" s="164"/>
    </row>
    <row r="1787" spans="1:2" ht="15.75">
      <c r="A1787" s="164"/>
      <c r="B1787" s="164"/>
    </row>
    <row r="1788" spans="1:2" ht="15.75">
      <c r="A1788" s="164"/>
      <c r="B1788" s="164"/>
    </row>
    <row r="1789" spans="1:2" ht="15.75">
      <c r="A1789" s="164"/>
      <c r="B1789" s="164"/>
    </row>
    <row r="1790" spans="1:2" ht="15.75">
      <c r="A1790" s="164"/>
      <c r="B1790" s="164"/>
    </row>
    <row r="1791" spans="1:2" ht="15.75">
      <c r="A1791" s="164"/>
      <c r="B1791" s="164"/>
    </row>
    <row r="1792" spans="1:2" ht="15.75">
      <c r="A1792" s="164"/>
      <c r="B1792" s="164"/>
    </row>
    <row r="1793" spans="1:2" ht="15.75">
      <c r="A1793" s="164"/>
      <c r="B1793" s="164"/>
    </row>
    <row r="1794" spans="1:2" ht="15.75">
      <c r="A1794" s="164"/>
      <c r="B1794" s="164"/>
    </row>
    <row r="1795" spans="1:2" ht="15.75">
      <c r="A1795" s="164"/>
      <c r="B1795" s="164"/>
    </row>
    <row r="1796" spans="1:2" ht="15.75">
      <c r="A1796" s="164"/>
      <c r="B1796" s="164"/>
    </row>
    <row r="1797" spans="1:2" ht="15.75">
      <c r="A1797" s="164"/>
      <c r="B1797" s="164"/>
    </row>
    <row r="1798" spans="1:2" ht="15.75">
      <c r="A1798" s="164"/>
      <c r="B1798" s="164"/>
    </row>
    <row r="1799" spans="1:2" ht="15.75">
      <c r="A1799" s="164"/>
      <c r="B1799" s="164"/>
    </row>
    <row r="1800" spans="1:2" ht="15.75">
      <c r="A1800" s="164"/>
      <c r="B1800" s="164"/>
    </row>
    <row r="1801" spans="1:2" ht="15.75">
      <c r="A1801" s="164"/>
      <c r="B1801" s="164"/>
    </row>
    <row r="1802" spans="1:2" ht="15.75">
      <c r="A1802" s="164"/>
      <c r="B1802" s="164"/>
    </row>
    <row r="1803" spans="1:2" ht="15.75">
      <c r="A1803" s="164"/>
      <c r="B1803" s="164"/>
    </row>
    <row r="1804" spans="1:2" ht="15.75">
      <c r="A1804" s="164"/>
      <c r="B1804" s="164"/>
    </row>
    <row r="1805" spans="1:2" ht="15.75">
      <c r="A1805" s="164"/>
      <c r="B1805" s="164"/>
    </row>
    <row r="1806" spans="1:2" ht="15.75">
      <c r="A1806" s="164"/>
      <c r="B1806" s="164"/>
    </row>
    <row r="1807" spans="1:2" ht="15.75">
      <c r="A1807" s="164"/>
      <c r="B1807" s="164"/>
    </row>
    <row r="1808" spans="1:2" ht="15.75">
      <c r="A1808" s="164"/>
      <c r="B1808" s="164"/>
    </row>
    <row r="1809" spans="1:2" ht="15.75">
      <c r="A1809" s="164"/>
      <c r="B1809" s="164"/>
    </row>
    <row r="1810" spans="1:2" ht="15.75">
      <c r="A1810" s="164"/>
      <c r="B1810" s="164"/>
    </row>
    <row r="1811" spans="1:2" ht="15.75">
      <c r="A1811" s="164"/>
      <c r="B1811" s="164"/>
    </row>
    <row r="1812" spans="1:2" ht="15.75">
      <c r="A1812" s="164"/>
      <c r="B1812" s="164"/>
    </row>
    <row r="1813" spans="1:2" ht="15.75">
      <c r="A1813" s="164"/>
      <c r="B1813" s="164"/>
    </row>
    <row r="1814" spans="1:2" ht="15.75">
      <c r="A1814" s="164"/>
      <c r="B1814" s="164"/>
    </row>
    <row r="1815" spans="1:2" ht="15.75">
      <c r="A1815" s="164"/>
      <c r="B1815" s="164"/>
    </row>
    <row r="1816" spans="1:2" ht="15.75">
      <c r="A1816" s="164"/>
      <c r="B1816" s="164"/>
    </row>
    <row r="1817" spans="1:2" ht="15.75">
      <c r="A1817" s="164"/>
      <c r="B1817" s="164"/>
    </row>
    <row r="1818" spans="1:2" ht="15.75">
      <c r="A1818" s="164"/>
      <c r="B1818" s="164"/>
    </row>
    <row r="1819" spans="1:2" ht="15.75">
      <c r="A1819" s="164"/>
      <c r="B1819" s="164"/>
    </row>
    <row r="1820" spans="1:2" ht="15.75">
      <c r="A1820" s="164"/>
      <c r="B1820" s="164"/>
    </row>
    <row r="1821" spans="1:2" ht="15.75">
      <c r="A1821" s="164"/>
      <c r="B1821" s="164"/>
    </row>
    <row r="1822" spans="1:2" ht="15.75">
      <c r="A1822" s="164"/>
      <c r="B1822" s="164"/>
    </row>
    <row r="1823" spans="1:2" ht="15.75">
      <c r="A1823" s="164"/>
      <c r="B1823" s="164"/>
    </row>
    <row r="1824" spans="1:2" ht="15.75">
      <c r="A1824" s="164"/>
      <c r="B1824" s="164"/>
    </row>
    <row r="1825" spans="1:2" ht="15.75">
      <c r="A1825" s="164"/>
      <c r="B1825" s="164"/>
    </row>
    <row r="1826" spans="1:2" ht="15.75">
      <c r="A1826" s="164"/>
      <c r="B1826" s="164"/>
    </row>
    <row r="1827" spans="1:2" ht="15.75">
      <c r="A1827" s="164"/>
      <c r="B1827" s="164"/>
    </row>
    <row r="1828" spans="1:2" ht="15.75">
      <c r="A1828" s="164"/>
      <c r="B1828" s="164"/>
    </row>
    <row r="1829" spans="1:2" ht="15.75">
      <c r="A1829" s="164"/>
      <c r="B1829" s="164"/>
    </row>
    <row r="1830" spans="1:2" ht="15.75">
      <c r="A1830" s="164"/>
      <c r="B1830" s="164"/>
    </row>
    <row r="1831" spans="1:2" ht="15.75">
      <c r="A1831" s="164"/>
      <c r="B1831" s="164"/>
    </row>
    <row r="1832" spans="1:2" ht="15.75">
      <c r="A1832" s="164"/>
      <c r="B1832" s="164"/>
    </row>
    <row r="1833" spans="1:2" ht="15.75">
      <c r="A1833" s="164"/>
      <c r="B1833" s="164"/>
    </row>
    <row r="1834" spans="1:2" ht="15.75">
      <c r="A1834" s="164"/>
      <c r="B1834" s="164"/>
    </row>
    <row r="1835" spans="1:2" ht="15.75">
      <c r="A1835" s="164"/>
      <c r="B1835" s="164"/>
    </row>
    <row r="1836" spans="1:2" ht="15.75">
      <c r="A1836" s="164"/>
      <c r="B1836" s="164"/>
    </row>
    <row r="1837" spans="1:2" ht="15.75">
      <c r="A1837" s="164"/>
      <c r="B1837" s="164"/>
    </row>
    <row r="1838" spans="1:2" ht="15.75">
      <c r="A1838" s="164"/>
      <c r="B1838" s="164"/>
    </row>
    <row r="1839" spans="1:2" ht="15.75">
      <c r="A1839" s="164"/>
      <c r="B1839" s="164"/>
    </row>
    <row r="1840" spans="1:2" ht="15.75">
      <c r="A1840" s="164"/>
      <c r="B1840" s="164"/>
    </row>
    <row r="1841" spans="1:2" ht="15.75">
      <c r="A1841" s="164"/>
      <c r="B1841" s="164"/>
    </row>
    <row r="1842" spans="1:2" ht="15.75">
      <c r="A1842" s="164"/>
      <c r="B1842" s="164"/>
    </row>
    <row r="1843" spans="1:2" ht="15.75">
      <c r="A1843" s="164"/>
      <c r="B1843" s="164"/>
    </row>
    <row r="1844" spans="1:2" ht="15.75">
      <c r="A1844" s="164"/>
      <c r="B1844" s="164"/>
    </row>
    <row r="1845" spans="1:2" ht="15.75">
      <c r="A1845" s="164"/>
      <c r="B1845" s="164"/>
    </row>
    <row r="1846" spans="1:2" ht="15.75">
      <c r="A1846" s="164"/>
      <c r="B1846" s="164"/>
    </row>
    <row r="1847" spans="1:2" ht="15.75">
      <c r="A1847" s="164"/>
      <c r="B1847" s="164"/>
    </row>
    <row r="1848" spans="1:2" ht="15.75">
      <c r="A1848" s="164"/>
      <c r="B1848" s="164"/>
    </row>
    <row r="1849" spans="1:2" ht="15.75">
      <c r="A1849" s="164"/>
      <c r="B1849" s="164"/>
    </row>
    <row r="1850" spans="1:2" ht="15.75">
      <c r="A1850" s="164"/>
      <c r="B1850" s="164"/>
    </row>
    <row r="1851" spans="1:2" ht="15.75">
      <c r="A1851" s="164"/>
      <c r="B1851" s="164"/>
    </row>
    <row r="1852" spans="1:2" ht="15.75">
      <c r="A1852" s="164"/>
      <c r="B1852" s="164"/>
    </row>
    <row r="1853" spans="1:2" ht="15.75">
      <c r="A1853" s="164"/>
      <c r="B1853" s="164"/>
    </row>
    <row r="1854" spans="1:2" ht="15.75">
      <c r="A1854" s="164"/>
      <c r="B1854" s="164"/>
    </row>
    <row r="1855" spans="1:2" ht="15.75">
      <c r="A1855" s="164"/>
      <c r="B1855" s="164"/>
    </row>
    <row r="1856" spans="1:2" ht="15.75">
      <c r="A1856" s="164"/>
      <c r="B1856" s="164"/>
    </row>
    <row r="1857" spans="1:2" ht="15.75">
      <c r="A1857" s="164"/>
      <c r="B1857" s="164"/>
    </row>
    <row r="1858" spans="1:2" ht="15.75">
      <c r="A1858" s="164"/>
      <c r="B1858" s="164"/>
    </row>
    <row r="1859" spans="1:2" ht="15.75">
      <c r="A1859" s="164"/>
      <c r="B1859" s="164"/>
    </row>
    <row r="1860" spans="1:2" ht="15.75">
      <c r="A1860" s="164"/>
      <c r="B1860" s="164"/>
    </row>
    <row r="1861" spans="1:2" ht="15.75">
      <c r="A1861" s="164"/>
      <c r="B1861" s="164"/>
    </row>
    <row r="1862" spans="1:2" ht="15.75">
      <c r="A1862" s="164"/>
      <c r="B1862" s="164"/>
    </row>
    <row r="1863" spans="1:2" ht="15.75">
      <c r="A1863" s="164"/>
      <c r="B1863" s="164"/>
    </row>
    <row r="1864" spans="1:2" ht="15.75">
      <c r="A1864" s="164"/>
      <c r="B1864" s="164"/>
    </row>
    <row r="1865" spans="1:2" ht="15.75">
      <c r="A1865" s="164"/>
      <c r="B1865" s="164"/>
    </row>
    <row r="1866" spans="1:2" ht="15.75">
      <c r="A1866" s="164"/>
      <c r="B1866" s="164"/>
    </row>
    <row r="1867" spans="1:2" ht="15.75">
      <c r="A1867" s="164"/>
      <c r="B1867" s="164"/>
    </row>
    <row r="1868" spans="1:2" ht="15.75">
      <c r="A1868" s="164"/>
      <c r="B1868" s="164"/>
    </row>
    <row r="1869" spans="1:2" ht="15.75">
      <c r="A1869" s="164"/>
      <c r="B1869" s="164"/>
    </row>
    <row r="1870" spans="1:2" ht="15.75">
      <c r="A1870" s="164"/>
      <c r="B1870" s="164"/>
    </row>
    <row r="1871" spans="1:2" ht="15.75">
      <c r="A1871" s="164"/>
      <c r="B1871" s="164"/>
    </row>
    <row r="1872" spans="1:2" ht="15.75">
      <c r="A1872" s="164"/>
      <c r="B1872" s="164"/>
    </row>
    <row r="1873" spans="1:2" ht="15.75">
      <c r="A1873" s="164"/>
      <c r="B1873" s="164"/>
    </row>
    <row r="1874" spans="1:2" ht="15.75">
      <c r="A1874" s="164"/>
      <c r="B1874" s="164"/>
    </row>
    <row r="1875" spans="1:2" ht="15.75">
      <c r="A1875" s="164"/>
      <c r="B1875" s="164"/>
    </row>
    <row r="1876" spans="1:2" ht="15.75">
      <c r="A1876" s="164"/>
      <c r="B1876" s="164"/>
    </row>
    <row r="1877" spans="1:2" ht="15.75">
      <c r="A1877" s="164"/>
      <c r="B1877" s="164"/>
    </row>
    <row r="1878" spans="1:2" ht="15.75">
      <c r="A1878" s="164"/>
      <c r="B1878" s="164"/>
    </row>
    <row r="1879" spans="1:2" ht="15.75">
      <c r="A1879" s="164"/>
      <c r="B1879" s="164"/>
    </row>
    <row r="1880" spans="1:2" ht="15.75">
      <c r="A1880" s="164"/>
      <c r="B1880" s="164"/>
    </row>
    <row r="1881" spans="1:2" ht="15.75">
      <c r="A1881" s="164"/>
      <c r="B1881" s="164"/>
    </row>
    <row r="1882" spans="1:2" ht="15.75">
      <c r="A1882" s="164"/>
      <c r="B1882" s="164"/>
    </row>
    <row r="1883" spans="1:2" ht="15.75">
      <c r="A1883" s="164"/>
      <c r="B1883" s="164"/>
    </row>
    <row r="1884" spans="1:2" ht="15.75">
      <c r="A1884" s="164"/>
      <c r="B1884" s="164"/>
    </row>
    <row r="1885" spans="1:2" ht="15.75">
      <c r="A1885" s="164"/>
      <c r="B1885" s="164"/>
    </row>
    <row r="1886" spans="1:2" ht="15.75">
      <c r="A1886" s="164"/>
      <c r="B1886" s="164"/>
    </row>
    <row r="1887" spans="1:2" ht="15.75">
      <c r="A1887" s="164"/>
      <c r="B1887" s="164"/>
    </row>
    <row r="1888" spans="1:2" ht="15.75">
      <c r="A1888" s="164"/>
      <c r="B1888" s="164"/>
    </row>
    <row r="1889" spans="1:2" ht="15.75">
      <c r="A1889" s="164"/>
      <c r="B1889" s="164"/>
    </row>
    <row r="1890" spans="1:2" ht="15.75">
      <c r="A1890" s="164"/>
      <c r="B1890" s="164"/>
    </row>
    <row r="1891" spans="1:2" ht="15.75">
      <c r="A1891" s="164"/>
      <c r="B1891" s="164"/>
    </row>
    <row r="1892" spans="1:2" ht="15.75">
      <c r="A1892" s="164"/>
      <c r="B1892" s="164"/>
    </row>
    <row r="1893" spans="1:2" ht="15.75">
      <c r="A1893" s="164"/>
      <c r="B1893" s="164"/>
    </row>
    <row r="1894" spans="1:2" ht="15.75">
      <c r="A1894" s="164"/>
      <c r="B1894" s="164"/>
    </row>
    <row r="1895" spans="1:2" ht="15.75">
      <c r="A1895" s="164"/>
      <c r="B1895" s="164"/>
    </row>
    <row r="1896" spans="1:2" ht="15.75">
      <c r="A1896" s="164"/>
      <c r="B1896" s="164"/>
    </row>
    <row r="1897" spans="1:2" ht="15.75">
      <c r="A1897" s="164"/>
      <c r="B1897" s="164"/>
    </row>
    <row r="1898" spans="1:2" ht="15.75">
      <c r="A1898" s="164"/>
      <c r="B1898" s="164"/>
    </row>
    <row r="1899" spans="1:2" ht="15.75">
      <c r="A1899" s="164"/>
      <c r="B1899" s="164"/>
    </row>
    <row r="1900" spans="1:2" ht="15.75">
      <c r="A1900" s="164"/>
      <c r="B1900" s="164"/>
    </row>
    <row r="1901" spans="1:2" ht="15.75">
      <c r="A1901" s="164"/>
      <c r="B1901" s="164"/>
    </row>
    <row r="1902" spans="1:2" ht="15.75">
      <c r="A1902" s="164"/>
      <c r="B1902" s="164"/>
    </row>
    <row r="1903" spans="1:2" ht="15.75">
      <c r="A1903" s="164"/>
      <c r="B1903" s="164"/>
    </row>
    <row r="1904" spans="1:2" ht="15.75">
      <c r="A1904" s="164"/>
      <c r="B1904" s="164"/>
    </row>
    <row r="1905" spans="1:2" ht="15.75">
      <c r="A1905" s="164"/>
      <c r="B1905" s="164"/>
    </row>
    <row r="1906" spans="1:2" ht="15.75">
      <c r="A1906" s="164"/>
      <c r="B1906" s="164"/>
    </row>
    <row r="1907" spans="1:2" ht="15.75">
      <c r="A1907" s="164"/>
      <c r="B1907" s="164"/>
    </row>
    <row r="1908" spans="1:2" ht="15.75">
      <c r="A1908" s="164"/>
      <c r="B1908" s="164"/>
    </row>
    <row r="1909" spans="1:2" ht="15.75">
      <c r="A1909" s="164"/>
      <c r="B1909" s="164"/>
    </row>
    <row r="1910" spans="1:2" ht="15.75">
      <c r="A1910" s="164"/>
      <c r="B1910" s="164"/>
    </row>
    <row r="1911" spans="1:2" ht="15.75">
      <c r="A1911" s="164"/>
      <c r="B1911" s="164"/>
    </row>
    <row r="1912" spans="1:2" ht="15.75">
      <c r="A1912" s="164"/>
      <c r="B1912" s="164"/>
    </row>
    <row r="1913" spans="1:2" ht="15.75">
      <c r="A1913" s="164"/>
      <c r="B1913" s="164"/>
    </row>
    <row r="1914" spans="1:2" ht="15.75">
      <c r="A1914" s="164"/>
      <c r="B1914" s="164"/>
    </row>
    <row r="1915" spans="1:2" ht="15.75">
      <c r="A1915" s="164"/>
      <c r="B1915" s="164"/>
    </row>
    <row r="1916" spans="1:2" ht="15.75">
      <c r="A1916" s="164"/>
      <c r="B1916" s="164"/>
    </row>
    <row r="1917" spans="1:2" ht="15.75">
      <c r="A1917" s="164"/>
      <c r="B1917" s="164"/>
    </row>
    <row r="1918" spans="1:2" ht="15.75">
      <c r="A1918" s="164"/>
      <c r="B1918" s="164"/>
    </row>
    <row r="1919" spans="1:2" ht="15.75">
      <c r="A1919" s="164"/>
      <c r="B1919" s="164"/>
    </row>
    <row r="1920" spans="1:2" ht="15.75">
      <c r="A1920" s="164"/>
      <c r="B1920" s="164"/>
    </row>
    <row r="1921" spans="1:2" ht="15.75">
      <c r="A1921" s="164"/>
      <c r="B1921" s="164"/>
    </row>
    <row r="1922" spans="1:2" ht="15.75">
      <c r="A1922" s="164"/>
      <c r="B1922" s="164"/>
    </row>
    <row r="1923" spans="1:2" ht="15.75">
      <c r="A1923" s="164"/>
      <c r="B1923" s="164"/>
    </row>
    <row r="1924" spans="1:2" ht="15.75">
      <c r="A1924" s="164"/>
      <c r="B1924" s="164"/>
    </row>
    <row r="1925" spans="1:2" ht="15.75">
      <c r="A1925" s="164"/>
      <c r="B1925" s="164"/>
    </row>
    <row r="1926" spans="1:2" ht="15.75">
      <c r="A1926" s="164"/>
      <c r="B1926" s="164"/>
    </row>
    <row r="1927" spans="1:2" ht="15.75">
      <c r="A1927" s="164"/>
      <c r="B1927" s="164"/>
    </row>
    <row r="1928" spans="1:2" ht="15.75">
      <c r="A1928" s="164"/>
      <c r="B1928" s="164"/>
    </row>
    <row r="1929" spans="1:2" ht="15.75">
      <c r="A1929" s="164"/>
      <c r="B1929" s="164"/>
    </row>
    <row r="1930" spans="1:2" ht="15.75">
      <c r="A1930" s="164"/>
      <c r="B1930" s="164"/>
    </row>
    <row r="1931" spans="1:2" ht="15.75">
      <c r="A1931" s="164"/>
      <c r="B1931" s="164"/>
    </row>
    <row r="1932" spans="1:2" ht="15.75">
      <c r="A1932" s="164"/>
      <c r="B1932" s="164"/>
    </row>
    <row r="1933" spans="1:2" ht="15.75">
      <c r="A1933" s="164"/>
      <c r="B1933" s="164"/>
    </row>
    <row r="1934" spans="1:2" ht="15.75">
      <c r="A1934" s="164"/>
      <c r="B1934" s="164"/>
    </row>
    <row r="1935" spans="1:2" ht="15.75">
      <c r="A1935" s="164"/>
      <c r="B1935" s="164"/>
    </row>
    <row r="1936" spans="1:2" ht="15.75">
      <c r="A1936" s="164"/>
      <c r="B1936" s="164"/>
    </row>
    <row r="1937" spans="1:2" ht="15.75">
      <c r="A1937" s="164"/>
      <c r="B1937" s="164"/>
    </row>
    <row r="1938" spans="1:2" ht="15.75">
      <c r="A1938" s="164"/>
      <c r="B1938" s="164"/>
    </row>
    <row r="1939" spans="1:2" ht="15.75">
      <c r="A1939" s="164"/>
      <c r="B1939" s="164"/>
    </row>
    <row r="1940" spans="1:2" ht="15.75">
      <c r="A1940" s="164"/>
      <c r="B1940" s="164"/>
    </row>
    <row r="1941" spans="1:2" ht="15.75">
      <c r="A1941" s="164"/>
      <c r="B1941" s="164"/>
    </row>
    <row r="1942" spans="1:2" ht="15.75">
      <c r="A1942" s="164"/>
      <c r="B1942" s="164"/>
    </row>
    <row r="1943" spans="1:2" ht="15.75">
      <c r="A1943" s="164"/>
      <c r="B1943" s="164"/>
    </row>
    <row r="1944" spans="1:2" ht="15.75">
      <c r="A1944" s="164"/>
      <c r="B1944" s="164"/>
    </row>
    <row r="1945" spans="1:2" ht="15.75">
      <c r="A1945" s="164"/>
      <c r="B1945" s="164"/>
    </row>
    <row r="1946" spans="1:2" ht="15.75">
      <c r="A1946" s="164"/>
      <c r="B1946" s="164"/>
    </row>
    <row r="1947" spans="1:2" ht="15.75">
      <c r="A1947" s="164"/>
      <c r="B1947" s="164"/>
    </row>
    <row r="1948" spans="1:2" ht="15.75">
      <c r="A1948" s="164"/>
      <c r="B1948" s="164"/>
    </row>
    <row r="1949" spans="1:2" ht="15.75">
      <c r="A1949" s="164"/>
      <c r="B1949" s="164"/>
    </row>
    <row r="1950" spans="1:2" ht="15.75">
      <c r="A1950" s="164"/>
      <c r="B1950" s="164"/>
    </row>
    <row r="1951" spans="1:2" ht="15.75">
      <c r="A1951" s="164"/>
      <c r="B1951" s="164"/>
    </row>
    <row r="1952" spans="1:2" ht="15.75">
      <c r="A1952" s="164"/>
      <c r="B1952" s="164"/>
    </row>
    <row r="1953" spans="1:2" ht="15.75">
      <c r="A1953" s="164"/>
      <c r="B1953" s="164"/>
    </row>
    <row r="1954" spans="1:2" ht="15.75">
      <c r="A1954" s="164"/>
      <c r="B1954" s="164"/>
    </row>
    <row r="1955" spans="1:2" ht="15.75">
      <c r="A1955" s="164"/>
      <c r="B1955" s="164"/>
    </row>
    <row r="1956" spans="1:2" ht="15.75">
      <c r="A1956" s="164"/>
      <c r="B1956" s="164"/>
    </row>
    <row r="1957" spans="1:2" ht="15.75">
      <c r="A1957" s="164"/>
      <c r="B1957" s="164"/>
    </row>
    <row r="1958" spans="1:2" ht="15.75">
      <c r="A1958" s="164"/>
      <c r="B1958" s="164"/>
    </row>
    <row r="1959" spans="1:2" ht="15.75">
      <c r="A1959" s="164"/>
      <c r="B1959" s="164"/>
    </row>
    <row r="1960" spans="1:2" ht="15.75">
      <c r="A1960" s="164"/>
      <c r="B1960" s="164"/>
    </row>
    <row r="1961" spans="1:2" ht="15.75">
      <c r="A1961" s="164"/>
      <c r="B1961" s="164"/>
    </row>
    <row r="1962" spans="1:2" ht="15.75">
      <c r="A1962" s="164"/>
      <c r="B1962" s="164"/>
    </row>
    <row r="1963" spans="1:2" ht="15.75">
      <c r="A1963" s="164"/>
      <c r="B1963" s="164"/>
    </row>
    <row r="1964" spans="1:2" ht="15.75">
      <c r="A1964" s="164"/>
      <c r="B1964" s="164"/>
    </row>
    <row r="1965" spans="1:2" ht="15.75">
      <c r="A1965" s="164"/>
      <c r="B1965" s="164"/>
    </row>
    <row r="1966" spans="1:2" ht="15.75">
      <c r="A1966" s="164"/>
      <c r="B1966" s="164"/>
    </row>
    <row r="1967" spans="1:2" ht="15.75">
      <c r="A1967" s="164"/>
      <c r="B1967" s="164"/>
    </row>
    <row r="1968" spans="1:2" ht="15.75">
      <c r="A1968" s="164"/>
      <c r="B1968" s="164"/>
    </row>
    <row r="1969" spans="1:2" ht="15.75">
      <c r="A1969" s="164"/>
      <c r="B1969" s="164"/>
    </row>
    <row r="1970" spans="1:2" ht="15.75">
      <c r="A1970" s="164"/>
      <c r="B1970" s="164"/>
    </row>
    <row r="1971" spans="1:2" ht="15.75">
      <c r="A1971" s="164"/>
      <c r="B1971" s="164"/>
    </row>
    <row r="1972" spans="1:2" ht="15.75">
      <c r="A1972" s="164"/>
      <c r="B1972" s="164"/>
    </row>
    <row r="1973" spans="1:2" ht="15.75">
      <c r="A1973" s="164"/>
      <c r="B1973" s="164"/>
    </row>
    <row r="1974" spans="1:2" ht="15.75">
      <c r="A1974" s="164"/>
      <c r="B1974" s="164"/>
    </row>
    <row r="1975" spans="1:2" ht="15.75">
      <c r="A1975" s="164"/>
      <c r="B1975" s="164"/>
    </row>
    <row r="1976" spans="1:2" ht="15.75">
      <c r="A1976" s="164"/>
      <c r="B1976" s="164"/>
    </row>
    <row r="1977" spans="1:2" ht="15.75">
      <c r="A1977" s="164"/>
      <c r="B1977" s="164"/>
    </row>
    <row r="1978" spans="1:2" ht="15.75">
      <c r="A1978" s="164"/>
      <c r="B1978" s="164"/>
    </row>
    <row r="1979" spans="1:2" ht="15.75">
      <c r="A1979" s="164"/>
      <c r="B1979" s="164"/>
    </row>
    <row r="1980" spans="1:2" ht="15.75">
      <c r="A1980" s="164"/>
      <c r="B1980" s="164"/>
    </row>
    <row r="1981" spans="1:2" ht="15.75">
      <c r="A1981" s="164"/>
      <c r="B1981" s="164"/>
    </row>
    <row r="1982" spans="1:2" ht="15.75">
      <c r="A1982" s="164"/>
      <c r="B1982" s="164"/>
    </row>
    <row r="1983" spans="1:2" ht="15.75">
      <c r="A1983" s="164"/>
      <c r="B1983" s="164"/>
    </row>
    <row r="1984" spans="1:2" ht="15.75">
      <c r="A1984" s="164"/>
      <c r="B1984" s="164"/>
    </row>
    <row r="1985" spans="1:2" ht="15.75">
      <c r="A1985" s="164"/>
      <c r="B1985" s="164"/>
    </row>
    <row r="1986" spans="1:2" ht="15.75">
      <c r="A1986" s="164"/>
      <c r="B1986" s="164"/>
    </row>
    <row r="1987" spans="1:2" ht="15.75">
      <c r="A1987" s="164"/>
      <c r="B1987" s="164"/>
    </row>
    <row r="1988" spans="1:2" ht="15.75">
      <c r="A1988" s="164"/>
      <c r="B1988" s="164"/>
    </row>
    <row r="1989" spans="1:2" ht="15.75">
      <c r="A1989" s="164"/>
      <c r="B1989" s="164"/>
    </row>
    <row r="1990" spans="1:2" ht="15.75">
      <c r="A1990" s="164"/>
      <c r="B1990" s="164"/>
    </row>
    <row r="1991" spans="1:2" ht="15.75">
      <c r="A1991" s="164"/>
      <c r="B1991" s="164"/>
    </row>
    <row r="1992" spans="1:2" ht="15.75">
      <c r="A1992" s="164"/>
      <c r="B1992" s="164"/>
    </row>
    <row r="1993" spans="1:2" ht="15.75">
      <c r="A1993" s="164"/>
      <c r="B1993" s="164"/>
    </row>
    <row r="1994" spans="1:2" ht="15.75">
      <c r="A1994" s="164"/>
      <c r="B1994" s="164"/>
    </row>
    <row r="1995" spans="1:2" ht="15.75">
      <c r="A1995" s="164"/>
      <c r="B1995" s="164"/>
    </row>
    <row r="1996" spans="1:2" ht="15.75">
      <c r="A1996" s="164"/>
      <c r="B1996" s="164"/>
    </row>
    <row r="1997" spans="1:2" ht="15.75">
      <c r="A1997" s="164"/>
      <c r="B1997" s="164"/>
    </row>
    <row r="1998" spans="1:2" ht="15.75">
      <c r="A1998" s="164"/>
      <c r="B1998" s="164"/>
    </row>
    <row r="1999" spans="1:2" ht="15.75">
      <c r="A1999" s="164"/>
      <c r="B1999" s="164"/>
    </row>
    <row r="2000" spans="1:2" ht="15.75">
      <c r="A2000" s="164"/>
      <c r="B2000" s="164"/>
    </row>
    <row r="2001" spans="1:2" ht="15.75">
      <c r="A2001" s="164"/>
      <c r="B2001" s="164"/>
    </row>
    <row r="2002" spans="1:2" ht="15.75">
      <c r="A2002" s="164"/>
      <c r="B2002" s="164"/>
    </row>
    <row r="2003" spans="1:2" ht="15.75">
      <c r="A2003" s="164"/>
      <c r="B2003" s="164"/>
    </row>
    <row r="2004" spans="1:2" ht="15.75">
      <c r="A2004" s="164"/>
      <c r="B2004" s="164"/>
    </row>
    <row r="2005" spans="1:2" ht="15.75">
      <c r="A2005" s="164"/>
      <c r="B2005" s="164"/>
    </row>
    <row r="2006" spans="1:2" ht="15.75">
      <c r="A2006" s="164"/>
      <c r="B2006" s="164"/>
    </row>
    <row r="2007" spans="1:2" ht="15.75">
      <c r="A2007" s="164"/>
      <c r="B2007" s="164"/>
    </row>
    <row r="2008" spans="1:2" ht="15.75">
      <c r="A2008" s="164"/>
      <c r="B2008" s="164"/>
    </row>
    <row r="2009" spans="1:2" ht="15.75">
      <c r="A2009" s="164"/>
      <c r="B2009" s="164"/>
    </row>
    <row r="2010" spans="1:2" ht="15.75">
      <c r="A2010" s="164"/>
      <c r="B2010" s="164"/>
    </row>
    <row r="2011" spans="1:2" ht="15.75">
      <c r="A2011" s="164"/>
      <c r="B2011" s="164"/>
    </row>
    <row r="2012" spans="1:2" ht="15.75">
      <c r="A2012" s="164"/>
      <c r="B2012" s="164"/>
    </row>
    <row r="2013" spans="1:2" ht="15.75">
      <c r="A2013" s="164"/>
      <c r="B2013" s="164"/>
    </row>
    <row r="2014" spans="1:2" ht="15.75">
      <c r="A2014" s="164"/>
      <c r="B2014" s="164"/>
    </row>
    <row r="2015" spans="1:2" ht="15.75">
      <c r="A2015" s="164"/>
      <c r="B2015" s="164"/>
    </row>
    <row r="2016" spans="1:2" ht="15.75">
      <c r="A2016" s="164"/>
      <c r="B2016" s="164"/>
    </row>
    <row r="2017" spans="1:2" ht="15.75">
      <c r="A2017" s="164"/>
      <c r="B2017" s="164"/>
    </row>
    <row r="2018" spans="1:2" ht="15.75">
      <c r="A2018" s="164"/>
      <c r="B2018" s="164"/>
    </row>
    <row r="2019" spans="1:2" ht="15.75">
      <c r="A2019" s="164"/>
      <c r="B2019" s="164"/>
    </row>
    <row r="2020" spans="1:2" ht="15.75">
      <c r="A2020" s="164"/>
      <c r="B2020" s="164"/>
    </row>
    <row r="2021" spans="1:2" ht="15.75">
      <c r="A2021" s="164"/>
      <c r="B2021" s="164"/>
    </row>
    <row r="2022" spans="1:2" ht="15.75">
      <c r="A2022" s="164"/>
      <c r="B2022" s="164"/>
    </row>
    <row r="2023" spans="1:2" ht="15.75">
      <c r="A2023" s="164"/>
      <c r="B2023" s="164"/>
    </row>
    <row r="2024" spans="1:2" ht="15.75">
      <c r="A2024" s="164"/>
      <c r="B2024" s="164"/>
    </row>
    <row r="2025" spans="1:2" ht="15.75">
      <c r="A2025" s="164"/>
      <c r="B2025" s="164"/>
    </row>
    <row r="2026" spans="1:2" ht="15.75">
      <c r="A2026" s="164"/>
      <c r="B2026" s="164"/>
    </row>
    <row r="2027" spans="1:2" ht="15.75">
      <c r="A2027" s="164"/>
      <c r="B2027" s="164"/>
    </row>
    <row r="2028" spans="1:2" ht="15.75">
      <c r="A2028" s="164"/>
      <c r="B2028" s="164"/>
    </row>
    <row r="2029" spans="1:2" ht="15.75">
      <c r="A2029" s="164"/>
      <c r="B2029" s="164"/>
    </row>
    <row r="2030" spans="1:2" ht="15.75">
      <c r="A2030" s="164"/>
      <c r="B2030" s="164"/>
    </row>
    <row r="2031" spans="1:2" ht="15.75">
      <c r="A2031" s="164"/>
      <c r="B2031" s="164"/>
    </row>
    <row r="2032" spans="1:2" ht="15.75">
      <c r="A2032" s="164"/>
      <c r="B2032" s="164"/>
    </row>
    <row r="2033" spans="1:2" ht="15.75">
      <c r="A2033" s="164"/>
      <c r="B2033" s="164"/>
    </row>
    <row r="2034" spans="1:2" ht="15.75">
      <c r="A2034" s="164"/>
      <c r="B2034" s="164"/>
    </row>
    <row r="2035" spans="1:2" ht="15.75">
      <c r="A2035" s="164"/>
      <c r="B2035" s="164"/>
    </row>
    <row r="2036" spans="1:2" ht="15.75">
      <c r="A2036" s="164"/>
      <c r="B2036" s="164"/>
    </row>
    <row r="2037" spans="1:2" ht="15.75">
      <c r="A2037" s="164"/>
      <c r="B2037" s="164"/>
    </row>
    <row r="2038" spans="1:2" ht="15.75">
      <c r="A2038" s="164"/>
      <c r="B2038" s="164"/>
    </row>
    <row r="2039" spans="1:2" ht="15.75">
      <c r="A2039" s="164"/>
      <c r="B2039" s="164"/>
    </row>
    <row r="2040" spans="1:2" ht="15.75">
      <c r="A2040" s="164"/>
      <c r="B2040" s="164"/>
    </row>
    <row r="2041" spans="1:2" ht="15.75">
      <c r="A2041" s="164"/>
      <c r="B2041" s="164"/>
    </row>
    <row r="2042" spans="1:2" ht="15.75">
      <c r="A2042" s="164"/>
      <c r="B2042" s="164"/>
    </row>
    <row r="2043" spans="1:2" ht="15.75">
      <c r="A2043" s="164"/>
      <c r="B2043" s="164"/>
    </row>
    <row r="2044" spans="1:2" ht="15.75">
      <c r="A2044" s="164"/>
      <c r="B2044" s="164"/>
    </row>
    <row r="2045" spans="1:2" ht="15.75">
      <c r="A2045" s="164"/>
      <c r="B2045" s="164"/>
    </row>
    <row r="2046" spans="1:2" ht="15.75">
      <c r="A2046" s="164"/>
      <c r="B2046" s="164"/>
    </row>
    <row r="2047" spans="1:2" ht="15.75">
      <c r="A2047" s="164"/>
      <c r="B2047" s="164"/>
    </row>
    <row r="2048" spans="1:2" ht="15.75">
      <c r="A2048" s="164"/>
      <c r="B2048" s="164"/>
    </row>
    <row r="2049" spans="1:2" ht="15.75">
      <c r="A2049" s="164"/>
      <c r="B2049" s="164"/>
    </row>
    <row r="2050" spans="1:2" ht="15.75">
      <c r="A2050" s="164"/>
      <c r="B2050" s="164"/>
    </row>
    <row r="2051" spans="1:2" ht="15.75">
      <c r="A2051" s="164"/>
      <c r="B2051" s="164"/>
    </row>
    <row r="2052" spans="1:2" ht="15.75">
      <c r="A2052" s="164"/>
      <c r="B2052" s="164"/>
    </row>
    <row r="2053" spans="1:2" ht="15.75">
      <c r="A2053" s="164"/>
      <c r="B2053" s="164"/>
    </row>
    <row r="2054" spans="1:2" ht="15.75">
      <c r="A2054" s="164"/>
      <c r="B2054" s="164"/>
    </row>
    <row r="2055" spans="1:2" ht="15.75">
      <c r="A2055" s="164"/>
      <c r="B2055" s="164"/>
    </row>
    <row r="2056" spans="1:2" ht="15.75">
      <c r="A2056" s="164"/>
      <c r="B2056" s="164"/>
    </row>
    <row r="2057" spans="1:2" ht="15.75">
      <c r="A2057" s="164"/>
      <c r="B2057" s="164"/>
    </row>
    <row r="2058" spans="1:2" ht="15.75">
      <c r="A2058" s="164"/>
      <c r="B2058" s="164"/>
    </row>
    <row r="2059" spans="1:2" ht="15.75">
      <c r="A2059" s="164"/>
      <c r="B2059" s="164"/>
    </row>
    <row r="2060" spans="1:2" ht="15.75">
      <c r="A2060" s="164"/>
      <c r="B2060" s="164"/>
    </row>
    <row r="2061" spans="1:2" ht="15.75">
      <c r="A2061" s="164"/>
      <c r="B2061" s="164"/>
    </row>
    <row r="2062" spans="1:2" ht="15.75">
      <c r="A2062" s="164"/>
      <c r="B2062" s="164"/>
    </row>
    <row r="2063" spans="1:2" ht="15.75">
      <c r="A2063" s="164"/>
      <c r="B2063" s="164"/>
    </row>
    <row r="2064" spans="1:2" ht="15.75">
      <c r="A2064" s="164"/>
      <c r="B2064" s="164"/>
    </row>
    <row r="2065" spans="1:2" ht="15.75">
      <c r="A2065" s="164"/>
      <c r="B2065" s="164"/>
    </row>
    <row r="2066" spans="1:2" ht="15.75">
      <c r="A2066" s="164"/>
      <c r="B2066" s="164"/>
    </row>
    <row r="2067" spans="1:2" ht="15.75">
      <c r="A2067" s="164"/>
      <c r="B2067" s="164"/>
    </row>
    <row r="2068" spans="1:2" ht="15.75">
      <c r="A2068" s="164"/>
      <c r="B2068" s="164"/>
    </row>
    <row r="2069" spans="1:2" ht="15.75">
      <c r="A2069" s="164"/>
      <c r="B2069" s="164"/>
    </row>
    <row r="2070" spans="1:2" ht="15.75">
      <c r="A2070" s="164"/>
      <c r="B2070" s="164"/>
    </row>
    <row r="2071" spans="1:2" ht="15.75">
      <c r="A2071" s="164"/>
      <c r="B2071" s="164"/>
    </row>
    <row r="2072" spans="1:2" ht="15.75">
      <c r="A2072" s="164"/>
      <c r="B2072" s="164"/>
    </row>
    <row r="2073" spans="1:2" ht="15.75">
      <c r="A2073" s="164"/>
      <c r="B2073" s="164"/>
    </row>
    <row r="2074" spans="1:2" ht="15.75">
      <c r="A2074" s="164"/>
      <c r="B2074" s="164"/>
    </row>
    <row r="2075" spans="1:2" ht="15.75">
      <c r="A2075" s="164"/>
      <c r="B2075" s="164"/>
    </row>
    <row r="2076" spans="1:2" ht="15.75">
      <c r="A2076" s="164"/>
      <c r="B2076" s="164"/>
    </row>
    <row r="2077" spans="1:2" ht="15.75">
      <c r="A2077" s="164"/>
      <c r="B2077" s="164"/>
    </row>
    <row r="2078" spans="1:2" ht="15.75">
      <c r="A2078" s="164"/>
      <c r="B2078" s="164"/>
    </row>
    <row r="2079" spans="1:2" ht="15.75">
      <c r="A2079" s="164"/>
      <c r="B2079" s="164"/>
    </row>
    <row r="2080" spans="1:2" ht="15.75">
      <c r="A2080" s="164"/>
      <c r="B2080" s="164"/>
    </row>
    <row r="2081" spans="1:2" ht="15.75">
      <c r="A2081" s="164"/>
      <c r="B2081" s="164"/>
    </row>
    <row r="2082" spans="1:2" ht="15.75">
      <c r="A2082" s="164"/>
      <c r="B2082" s="164"/>
    </row>
    <row r="2083" spans="1:2" ht="15.75">
      <c r="A2083" s="164"/>
      <c r="B2083" s="164"/>
    </row>
    <row r="2084" spans="1:2" ht="15.75">
      <c r="A2084" s="164"/>
      <c r="B2084" s="164"/>
    </row>
    <row r="2085" spans="1:2" ht="15.75">
      <c r="A2085" s="164"/>
      <c r="B2085" s="164"/>
    </row>
    <row r="2086" spans="1:2" ht="15.75">
      <c r="A2086" s="164"/>
      <c r="B2086" s="164"/>
    </row>
    <row r="2087" spans="1:2" ht="15.75">
      <c r="A2087" s="164"/>
      <c r="B2087" s="164"/>
    </row>
    <row r="2088" spans="1:2" ht="15.75">
      <c r="A2088" s="164"/>
      <c r="B2088" s="164"/>
    </row>
    <row r="2089" spans="1:2" ht="15.75">
      <c r="A2089" s="164"/>
      <c r="B2089" s="164"/>
    </row>
    <row r="2090" spans="1:2" ht="15.75">
      <c r="A2090" s="164"/>
      <c r="B2090" s="164"/>
    </row>
    <row r="2091" spans="1:2" ht="15.75">
      <c r="A2091" s="164"/>
      <c r="B2091" s="164"/>
    </row>
    <row r="2092" spans="1:2" ht="15.75">
      <c r="A2092" s="164"/>
      <c r="B2092" s="164"/>
    </row>
    <row r="2093" spans="1:2" ht="15.75">
      <c r="A2093" s="164"/>
      <c r="B2093" s="164"/>
    </row>
    <row r="2094" spans="1:2" ht="15.75">
      <c r="A2094" s="164"/>
      <c r="B2094" s="164"/>
    </row>
    <row r="2095" spans="1:2" ht="15.75">
      <c r="A2095" s="164"/>
      <c r="B2095" s="164"/>
    </row>
    <row r="2096" spans="1:2" ht="15.75">
      <c r="A2096" s="164"/>
      <c r="B2096" s="164"/>
    </row>
    <row r="2097" spans="1:2" ht="15.75">
      <c r="A2097" s="164"/>
      <c r="B2097" s="164"/>
    </row>
    <row r="2098" spans="1:2" ht="15.75">
      <c r="A2098" s="164"/>
      <c r="B2098" s="164"/>
    </row>
    <row r="2099" spans="1:2" ht="15.75">
      <c r="A2099" s="164"/>
      <c r="B2099" s="164"/>
    </row>
    <row r="2100" spans="1:2" ht="15.75">
      <c r="A2100" s="164"/>
      <c r="B2100" s="164"/>
    </row>
    <row r="2101" spans="1:2" ht="15.75">
      <c r="A2101" s="164"/>
      <c r="B2101" s="164"/>
    </row>
    <row r="2102" spans="1:2" ht="15.75">
      <c r="A2102" s="164"/>
      <c r="B2102" s="164"/>
    </row>
    <row r="2103" spans="1:2" ht="15.75">
      <c r="A2103" s="164"/>
      <c r="B2103" s="164"/>
    </row>
    <row r="2104" spans="1:2" ht="15.75">
      <c r="A2104" s="164"/>
      <c r="B2104" s="164"/>
    </row>
    <row r="2105" spans="1:2" ht="15.75">
      <c r="A2105" s="164"/>
      <c r="B2105" s="164"/>
    </row>
    <row r="2106" spans="1:2" ht="15.75">
      <c r="A2106" s="164"/>
      <c r="B2106" s="164"/>
    </row>
    <row r="2107" spans="1:2" ht="15.75">
      <c r="A2107" s="164"/>
      <c r="B2107" s="164"/>
    </row>
    <row r="2108" spans="1:2" ht="15.75">
      <c r="A2108" s="164"/>
      <c r="B2108" s="164"/>
    </row>
    <row r="2109" spans="1:2" ht="15.75">
      <c r="A2109" s="164"/>
      <c r="B2109" s="164"/>
    </row>
    <row r="2110" spans="1:2" ht="15.75">
      <c r="A2110" s="164"/>
      <c r="B2110" s="164"/>
    </row>
    <row r="2111" spans="1:2" ht="15.75">
      <c r="A2111" s="164"/>
      <c r="B2111" s="164"/>
    </row>
    <row r="2112" spans="1:2" ht="15.75">
      <c r="A2112" s="164"/>
      <c r="B2112" s="164"/>
    </row>
    <row r="2113" spans="1:2" ht="15.75">
      <c r="A2113" s="164"/>
      <c r="B2113" s="164"/>
    </row>
    <row r="2114" spans="1:2" ht="15.75">
      <c r="A2114" s="164"/>
      <c r="B2114" s="164"/>
    </row>
    <row r="2115" spans="1:2" ht="15.75">
      <c r="A2115" s="164"/>
      <c r="B2115" s="164"/>
    </row>
    <row r="2116" spans="1:2" ht="15.75">
      <c r="A2116" s="164"/>
      <c r="B2116" s="164"/>
    </row>
    <row r="2117" spans="1:2" ht="15.75">
      <c r="A2117" s="164"/>
      <c r="B2117" s="164"/>
    </row>
    <row r="2118" spans="1:2" ht="15.75">
      <c r="A2118" s="164"/>
      <c r="B2118" s="164"/>
    </row>
    <row r="2119" spans="1:2" ht="15.75">
      <c r="A2119" s="164"/>
      <c r="B2119" s="164"/>
    </row>
    <row r="2120" spans="1:2" ht="15.75">
      <c r="A2120" s="164"/>
      <c r="B2120" s="164"/>
    </row>
    <row r="2121" spans="1:2" ht="15.75">
      <c r="A2121" s="164"/>
      <c r="B2121" s="164"/>
    </row>
    <row r="2122" spans="1:2" ht="15.75">
      <c r="A2122" s="164"/>
      <c r="B2122" s="164"/>
    </row>
    <row r="2123" spans="1:2" ht="15.75">
      <c r="A2123" s="164"/>
      <c r="B2123" s="164"/>
    </row>
    <row r="2124" spans="1:2" ht="15.75">
      <c r="A2124" s="164"/>
      <c r="B2124" s="164"/>
    </row>
    <row r="2125" spans="1:2" ht="15.75">
      <c r="A2125" s="164"/>
      <c r="B2125" s="164"/>
    </row>
    <row r="2126" spans="1:2" ht="15.75">
      <c r="A2126" s="164"/>
      <c r="B2126" s="164"/>
    </row>
    <row r="2127" spans="1:2" ht="15.75">
      <c r="A2127" s="164"/>
      <c r="B2127" s="164"/>
    </row>
    <row r="2128" spans="1:2" ht="15.75">
      <c r="A2128" s="164"/>
      <c r="B2128" s="164"/>
    </row>
    <row r="2129" spans="1:2" ht="15.75">
      <c r="A2129" s="164"/>
      <c r="B2129" s="164"/>
    </row>
    <row r="2130" spans="1:2" ht="15.75">
      <c r="A2130" s="164"/>
      <c r="B2130" s="164"/>
    </row>
    <row r="2131" spans="1:2" ht="15.75">
      <c r="A2131" s="164"/>
      <c r="B2131" s="164"/>
    </row>
    <row r="2132" spans="1:2" ht="15.75">
      <c r="A2132" s="164"/>
      <c r="B2132" s="164"/>
    </row>
    <row r="2133" spans="1:2" ht="15.75">
      <c r="A2133" s="164"/>
      <c r="B2133" s="164"/>
    </row>
    <row r="2134" spans="1:2" ht="15.75">
      <c r="A2134" s="164"/>
      <c r="B2134" s="164"/>
    </row>
    <row r="2135" spans="1:2" ht="15.75">
      <c r="A2135" s="164"/>
      <c r="B2135" s="164"/>
    </row>
    <row r="2136" spans="1:2" ht="15.75">
      <c r="A2136" s="164"/>
      <c r="B2136" s="164"/>
    </row>
    <row r="2137" spans="1:2" ht="15.75">
      <c r="A2137" s="164"/>
      <c r="B2137" s="164"/>
    </row>
    <row r="2138" spans="1:2" ht="15.75">
      <c r="A2138" s="164"/>
      <c r="B2138" s="164"/>
    </row>
    <row r="2139" spans="1:2" ht="15.75">
      <c r="A2139" s="164"/>
      <c r="B2139" s="164"/>
    </row>
    <row r="2140" spans="1:2" ht="15.75">
      <c r="A2140" s="164"/>
      <c r="B2140" s="164"/>
    </row>
    <row r="2141" spans="1:2" ht="15.75">
      <c r="A2141" s="164"/>
      <c r="B2141" s="164"/>
    </row>
    <row r="2142" spans="1:2" ht="15.75">
      <c r="A2142" s="164"/>
      <c r="B2142" s="164"/>
    </row>
    <row r="2143" spans="1:2" ht="15.75">
      <c r="A2143" s="164"/>
      <c r="B2143" s="164"/>
    </row>
    <row r="2144" spans="1:2" ht="15.75">
      <c r="A2144" s="164"/>
      <c r="B2144" s="164"/>
    </row>
    <row r="2145" spans="1:2" ht="15.75">
      <c r="A2145" s="164"/>
      <c r="B2145" s="164"/>
    </row>
    <row r="2146" spans="1:2" ht="15.75">
      <c r="A2146" s="164"/>
      <c r="B2146" s="164"/>
    </row>
    <row r="2147" spans="1:2" ht="15.75">
      <c r="A2147" s="164"/>
      <c r="B2147" s="164"/>
    </row>
    <row r="2148" spans="1:2" ht="15.75">
      <c r="A2148" s="164"/>
      <c r="B2148" s="164"/>
    </row>
    <row r="2149" spans="1:2" ht="15.75">
      <c r="A2149" s="164"/>
      <c r="B2149" s="164"/>
    </row>
    <row r="2150" spans="1:2" ht="15.75">
      <c r="A2150" s="164"/>
      <c r="B2150" s="164"/>
    </row>
    <row r="2151" spans="1:2" ht="15.75">
      <c r="A2151" s="164"/>
      <c r="B2151" s="164"/>
    </row>
    <row r="2152" spans="1:2" ht="15.75">
      <c r="A2152" s="164"/>
      <c r="B2152" s="164"/>
    </row>
    <row r="2153" spans="1:2" ht="15.75">
      <c r="A2153" s="164"/>
      <c r="B2153" s="164"/>
    </row>
    <row r="2154" spans="1:2" ht="15.75">
      <c r="A2154" s="164"/>
      <c r="B2154" s="164"/>
    </row>
    <row r="2155" spans="1:2" ht="15.75">
      <c r="A2155" s="164"/>
      <c r="B2155" s="164"/>
    </row>
    <row r="2156" spans="1:2" ht="15.75">
      <c r="A2156" s="164"/>
      <c r="B2156" s="164"/>
    </row>
    <row r="2157" spans="1:2" ht="15.75">
      <c r="A2157" s="164"/>
      <c r="B2157" s="164"/>
    </row>
    <row r="2158" spans="1:2" ht="15.75">
      <c r="A2158" s="164"/>
      <c r="B2158" s="164"/>
    </row>
    <row r="2159" spans="1:2" ht="15.75">
      <c r="A2159" s="164"/>
      <c r="B2159" s="164"/>
    </row>
    <row r="2160" spans="1:2" ht="15.75">
      <c r="A2160" s="164"/>
      <c r="B2160" s="164"/>
    </row>
    <row r="2161" spans="1:2" ht="15.75">
      <c r="A2161" s="164"/>
      <c r="B2161" s="164"/>
    </row>
    <row r="2162" spans="1:2" ht="15.75">
      <c r="A2162" s="164"/>
      <c r="B2162" s="164"/>
    </row>
    <row r="2163" spans="1:2" ht="15.75">
      <c r="A2163" s="164"/>
      <c r="B2163" s="164"/>
    </row>
    <row r="2164" spans="1:2" ht="15.75">
      <c r="A2164" s="164"/>
      <c r="B2164" s="164"/>
    </row>
    <row r="2165" spans="1:2" ht="15.75">
      <c r="A2165" s="164"/>
      <c r="B2165" s="164"/>
    </row>
    <row r="2166" spans="1:2" ht="15.75">
      <c r="A2166" s="164"/>
      <c r="B2166" s="164"/>
    </row>
    <row r="2167" spans="1:2" ht="15.75">
      <c r="A2167" s="164"/>
      <c r="B2167" s="164"/>
    </row>
    <row r="2168" spans="1:2" ht="15.75">
      <c r="A2168" s="164"/>
      <c r="B2168" s="164"/>
    </row>
    <row r="2169" spans="1:2" ht="15.75">
      <c r="A2169" s="164"/>
      <c r="B2169" s="164"/>
    </row>
    <row r="2170" spans="1:2" ht="15.75">
      <c r="A2170" s="164"/>
      <c r="B2170" s="164"/>
    </row>
    <row r="2171" spans="1:2" ht="15.75">
      <c r="A2171" s="164"/>
      <c r="B2171" s="164"/>
    </row>
    <row r="2172" spans="1:2" ht="15.75">
      <c r="A2172" s="164"/>
      <c r="B2172" s="164"/>
    </row>
    <row r="2173" spans="1:2" ht="15.75">
      <c r="A2173" s="164"/>
      <c r="B2173" s="164"/>
    </row>
    <row r="2174" spans="1:2" ht="15.75">
      <c r="A2174" s="164"/>
      <c r="B2174" s="164"/>
    </row>
    <row r="2175" spans="1:2" ht="15.75">
      <c r="A2175" s="164"/>
      <c r="B2175" s="164"/>
    </row>
    <row r="2176" spans="1:2" ht="15.75">
      <c r="A2176" s="164"/>
      <c r="B2176" s="164"/>
    </row>
    <row r="2177" spans="1:2" ht="15.75">
      <c r="A2177" s="164"/>
      <c r="B2177" s="164"/>
    </row>
    <row r="2178" spans="1:2" ht="15.75">
      <c r="A2178" s="164"/>
      <c r="B2178" s="164"/>
    </row>
    <row r="2179" spans="1:2" ht="15.75">
      <c r="A2179" s="164"/>
      <c r="B2179" s="164"/>
    </row>
    <row r="2180" spans="1:2" ht="15.75">
      <c r="A2180" s="164"/>
      <c r="B2180" s="164"/>
    </row>
    <row r="2181" spans="1:2" ht="15.75">
      <c r="A2181" s="164"/>
      <c r="B2181" s="164"/>
    </row>
    <row r="2182" spans="1:2" ht="15.75">
      <c r="A2182" s="164"/>
      <c r="B2182" s="164"/>
    </row>
    <row r="2183" spans="1:2" ht="15.75">
      <c r="A2183" s="164"/>
      <c r="B2183" s="164"/>
    </row>
    <row r="2184" spans="1:2" ht="15.75">
      <c r="A2184" s="164"/>
      <c r="B2184" s="164"/>
    </row>
    <row r="2185" spans="1:2" ht="15.75">
      <c r="A2185" s="164"/>
      <c r="B2185" s="164"/>
    </row>
    <row r="2186" spans="1:2" ht="15.75">
      <c r="A2186" s="164"/>
      <c r="B2186" s="164"/>
    </row>
    <row r="2187" spans="1:2" ht="15.75">
      <c r="A2187" s="164"/>
      <c r="B2187" s="164"/>
    </row>
    <row r="2188" spans="1:2" ht="15.75">
      <c r="A2188" s="164"/>
      <c r="B2188" s="164"/>
    </row>
    <row r="2189" spans="1:2" ht="15.75">
      <c r="A2189" s="164"/>
      <c r="B2189" s="164"/>
    </row>
    <row r="2190" spans="1:2" ht="15.75">
      <c r="A2190" s="164"/>
      <c r="B2190" s="164"/>
    </row>
    <row r="2191" spans="1:2" ht="15.75">
      <c r="A2191" s="164"/>
      <c r="B2191" s="164"/>
    </row>
    <row r="2192" spans="1:2" ht="15.75">
      <c r="A2192" s="164"/>
      <c r="B2192" s="164"/>
    </row>
    <row r="2193" spans="1:2" ht="15.75">
      <c r="A2193" s="164"/>
      <c r="B2193" s="164"/>
    </row>
    <row r="2194" spans="1:2" ht="15.75">
      <c r="A2194" s="164"/>
      <c r="B2194" s="164"/>
    </row>
    <row r="2195" spans="1:2" ht="15.75">
      <c r="A2195" s="164"/>
      <c r="B2195" s="164"/>
    </row>
    <row r="2196" spans="1:2" ht="15.75">
      <c r="A2196" s="164"/>
      <c r="B2196" s="164"/>
    </row>
    <row r="2197" spans="1:2" ht="15.75">
      <c r="A2197" s="164"/>
      <c r="B2197" s="164"/>
    </row>
    <row r="2198" spans="1:2" ht="15.75">
      <c r="A2198" s="164"/>
      <c r="B2198" s="164"/>
    </row>
    <row r="2199" spans="1:2" ht="15.75">
      <c r="A2199" s="164"/>
      <c r="B2199" s="164"/>
    </row>
    <row r="2200" spans="1:2" ht="15.75">
      <c r="A2200" s="164"/>
      <c r="B2200" s="164"/>
    </row>
    <row r="2201" spans="1:2" ht="15.75">
      <c r="A2201" s="164"/>
      <c r="B2201" s="164"/>
    </row>
    <row r="2202" spans="1:2" ht="15.75">
      <c r="A2202" s="164"/>
      <c r="B2202" s="164"/>
    </row>
    <row r="2203" spans="1:2" ht="15.75">
      <c r="A2203" s="164"/>
      <c r="B2203" s="164"/>
    </row>
    <row r="2204" spans="1:2" ht="15.75">
      <c r="A2204" s="164"/>
      <c r="B2204" s="164"/>
    </row>
    <row r="2205" spans="1:2" ht="15.75">
      <c r="A2205" s="164"/>
      <c r="B2205" s="164"/>
    </row>
    <row r="2206" spans="1:2" ht="15.75">
      <c r="A2206" s="164"/>
      <c r="B2206" s="164"/>
    </row>
    <row r="2207" spans="1:2" ht="15.75">
      <c r="A2207" s="164"/>
      <c r="B2207" s="164"/>
    </row>
    <row r="2208" spans="1:2" ht="15.75">
      <c r="A2208" s="164"/>
      <c r="B2208" s="164"/>
    </row>
    <row r="2209" spans="1:2" ht="15.75">
      <c r="A2209" s="164"/>
      <c r="B2209" s="164"/>
    </row>
    <row r="2210" spans="1:2" ht="15.75">
      <c r="A2210" s="164"/>
      <c r="B2210" s="164"/>
    </row>
    <row r="2211" spans="1:2" ht="15.75">
      <c r="A2211" s="164"/>
      <c r="B2211" s="164"/>
    </row>
    <row r="2212" spans="1:2" ht="15.75">
      <c r="A2212" s="164"/>
      <c r="B2212" s="164"/>
    </row>
    <row r="2213" spans="1:2" ht="15.75">
      <c r="A2213" s="164"/>
      <c r="B2213" s="164"/>
    </row>
    <row r="2214" spans="1:2" ht="15.75">
      <c r="A2214" s="164"/>
      <c r="B2214" s="164"/>
    </row>
    <row r="2215" spans="1:2" ht="15.75">
      <c r="A2215" s="164"/>
      <c r="B2215" s="164"/>
    </row>
    <row r="2216" spans="1:2" ht="15.75">
      <c r="A2216" s="164"/>
      <c r="B2216" s="164"/>
    </row>
    <row r="2217" spans="1:2" ht="15.75">
      <c r="A2217" s="164"/>
      <c r="B2217" s="164"/>
    </row>
    <row r="2218" spans="1:2" ht="15.75">
      <c r="A2218" s="164"/>
      <c r="B2218" s="164"/>
    </row>
    <row r="2219" spans="1:2" ht="15.75">
      <c r="A2219" s="164"/>
      <c r="B2219" s="164"/>
    </row>
    <row r="2220" spans="1:2" ht="15.75">
      <c r="A2220" s="164"/>
      <c r="B2220" s="164"/>
    </row>
    <row r="2221" spans="1:2" ht="15.75">
      <c r="A2221" s="164"/>
      <c r="B2221" s="164"/>
    </row>
    <row r="2222" spans="1:2" ht="15.75">
      <c r="A2222" s="164"/>
      <c r="B2222" s="164"/>
    </row>
    <row r="2223" spans="1:2" ht="15.75">
      <c r="A2223" s="164"/>
      <c r="B2223" s="164"/>
    </row>
    <row r="2224" spans="1:2" ht="15.75">
      <c r="A2224" s="164"/>
      <c r="B2224" s="164"/>
    </row>
    <row r="2225" spans="1:2" ht="15.75">
      <c r="A2225" s="164"/>
      <c r="B2225" s="164"/>
    </row>
    <row r="2226" spans="1:2" ht="15.75">
      <c r="A2226" s="164"/>
      <c r="B2226" s="164"/>
    </row>
    <row r="2227" spans="1:2" ht="15.75">
      <c r="A2227" s="164"/>
      <c r="B2227" s="164"/>
    </row>
    <row r="2228" spans="1:2" ht="15.75">
      <c r="A2228" s="164"/>
      <c r="B2228" s="164"/>
    </row>
    <row r="2229" spans="1:2" ht="15.75">
      <c r="A2229" s="164"/>
      <c r="B2229" s="164"/>
    </row>
    <row r="2230" spans="1:2" ht="15.75">
      <c r="A2230" s="164"/>
      <c r="B2230" s="164"/>
    </row>
    <row r="2231" spans="1:2" ht="15.75">
      <c r="A2231" s="164"/>
      <c r="B2231" s="164"/>
    </row>
    <row r="2232" spans="1:2" ht="15.75">
      <c r="A2232" s="164"/>
      <c r="B2232" s="164"/>
    </row>
    <row r="2233" spans="1:2" ht="15.75">
      <c r="A2233" s="164"/>
      <c r="B2233" s="164"/>
    </row>
    <row r="2234" spans="1:2" ht="15.75">
      <c r="A2234" s="164"/>
      <c r="B2234" s="164"/>
    </row>
    <row r="2235" spans="1:2" ht="15.75">
      <c r="A2235" s="164"/>
      <c r="B2235" s="164"/>
    </row>
    <row r="2236" spans="1:2" ht="15.75">
      <c r="A2236" s="164"/>
      <c r="B2236" s="164"/>
    </row>
    <row r="2237" spans="1:2" ht="15.75">
      <c r="A2237" s="164"/>
      <c r="B2237" s="164"/>
    </row>
    <row r="2238" spans="1:2" ht="15.75">
      <c r="A2238" s="164"/>
      <c r="B2238" s="164"/>
    </row>
    <row r="2239" spans="1:2" ht="15.75">
      <c r="A2239" s="164"/>
      <c r="B2239" s="164"/>
    </row>
    <row r="2240" spans="1:2" ht="15.75">
      <c r="A2240" s="164"/>
      <c r="B2240" s="164"/>
    </row>
    <row r="2241" spans="1:2" ht="15.75">
      <c r="A2241" s="164"/>
      <c r="B2241" s="164"/>
    </row>
    <row r="2242" spans="1:2" ht="15.75">
      <c r="A2242" s="164"/>
      <c r="B2242" s="164"/>
    </row>
    <row r="2243" spans="1:2" ht="15.75">
      <c r="A2243" s="164"/>
      <c r="B2243" s="164"/>
    </row>
    <row r="2244" spans="1:2" ht="15.75">
      <c r="A2244" s="164"/>
      <c r="B2244" s="164"/>
    </row>
    <row r="2245" spans="1:2" ht="15.75">
      <c r="A2245" s="164"/>
      <c r="B2245" s="164"/>
    </row>
    <row r="2246" spans="1:2" ht="15.75">
      <c r="A2246" s="164"/>
      <c r="B2246" s="164"/>
    </row>
    <row r="2247" spans="1:2" ht="15.75">
      <c r="A2247" s="164"/>
      <c r="B2247" s="164"/>
    </row>
    <row r="2248" spans="1:2" ht="15.75">
      <c r="A2248" s="164"/>
      <c r="B2248" s="164"/>
    </row>
    <row r="2249" spans="1:2" ht="15.75">
      <c r="A2249" s="164"/>
      <c r="B2249" s="164"/>
    </row>
    <row r="2250" spans="1:2" ht="15.75">
      <c r="A2250" s="164"/>
      <c r="B2250" s="164"/>
    </row>
    <row r="2251" spans="1:2" ht="15.75">
      <c r="A2251" s="164"/>
      <c r="B2251" s="164"/>
    </row>
    <row r="2252" spans="1:2" ht="15.75">
      <c r="A2252" s="164"/>
      <c r="B2252" s="164"/>
    </row>
    <row r="2253" spans="1:2" ht="15.75">
      <c r="A2253" s="164"/>
      <c r="B2253" s="164"/>
    </row>
    <row r="2254" spans="1:2" ht="15.75">
      <c r="A2254" s="164"/>
      <c r="B2254" s="164"/>
    </row>
    <row r="2255" spans="1:2" ht="15.75">
      <c r="A2255" s="164"/>
      <c r="B2255" s="164"/>
    </row>
    <row r="2256" spans="1:2" ht="15.75">
      <c r="A2256" s="164"/>
      <c r="B2256" s="164"/>
    </row>
    <row r="2257" spans="1:2" ht="15.75">
      <c r="A2257" s="164"/>
      <c r="B2257" s="164"/>
    </row>
    <row r="2258" spans="1:2" ht="15.75">
      <c r="A2258" s="164"/>
      <c r="B2258" s="164"/>
    </row>
    <row r="2259" spans="1:2" ht="15.75">
      <c r="A2259" s="164"/>
      <c r="B2259" s="164"/>
    </row>
    <row r="2260" spans="1:2" ht="15.75">
      <c r="A2260" s="164"/>
      <c r="B2260" s="164"/>
    </row>
    <row r="2261" spans="1:2" ht="15.75">
      <c r="A2261" s="164"/>
      <c r="B2261" s="164"/>
    </row>
    <row r="2262" spans="1:2" ht="15.75">
      <c r="A2262" s="164"/>
      <c r="B2262" s="164"/>
    </row>
    <row r="2263" spans="1:2" ht="15.75">
      <c r="A2263" s="164"/>
      <c r="B2263" s="164"/>
    </row>
    <row r="2264" spans="1:2" ht="15.75">
      <c r="A2264" s="164"/>
      <c r="B2264" s="164"/>
    </row>
    <row r="2265" spans="1:2" ht="15.75">
      <c r="A2265" s="164"/>
      <c r="B2265" s="164"/>
    </row>
    <row r="2266" spans="1:2" ht="15.75">
      <c r="A2266" s="164"/>
      <c r="B2266" s="164"/>
    </row>
    <row r="2267" spans="1:2" ht="15.75">
      <c r="A2267" s="164"/>
      <c r="B2267" s="164"/>
    </row>
    <row r="2268" spans="1:2" ht="15.75">
      <c r="A2268" s="164"/>
      <c r="B2268" s="164"/>
    </row>
    <row r="2269" spans="1:2" ht="15.75">
      <c r="A2269" s="164"/>
      <c r="B2269" s="164"/>
    </row>
    <row r="2270" spans="1:2" ht="15.75">
      <c r="A2270" s="164"/>
      <c r="B2270" s="164"/>
    </row>
    <row r="2271" spans="1:2" ht="15.75">
      <c r="A2271" s="164"/>
      <c r="B2271" s="164"/>
    </row>
    <row r="2272" spans="1:2" ht="15.75">
      <c r="A2272" s="164"/>
      <c r="B2272" s="164"/>
    </row>
    <row r="2273" spans="1:2" ht="15.75">
      <c r="A2273" s="164"/>
      <c r="B2273" s="164"/>
    </row>
    <row r="2274" spans="1:2" ht="15.75">
      <c r="A2274" s="164"/>
      <c r="B2274" s="164"/>
    </row>
    <row r="2275" spans="1:2" ht="15.75">
      <c r="A2275" s="164"/>
      <c r="B2275" s="164"/>
    </row>
    <row r="2276" spans="1:2" ht="15.75">
      <c r="A2276" s="164"/>
      <c r="B2276" s="164"/>
    </row>
    <row r="2277" spans="1:2" ht="15.75">
      <c r="A2277" s="164"/>
      <c r="B2277" s="164"/>
    </row>
    <row r="2278" spans="1:2" ht="15.75">
      <c r="A2278" s="164"/>
      <c r="B2278" s="164"/>
    </row>
    <row r="2279" spans="1:2" ht="15.75">
      <c r="A2279" s="164"/>
      <c r="B2279" s="164"/>
    </row>
    <row r="2280" spans="1:2" ht="15.75">
      <c r="A2280" s="164"/>
      <c r="B2280" s="164"/>
    </row>
    <row r="2281" spans="1:2" ht="15.75">
      <c r="A2281" s="164"/>
      <c r="B2281" s="164"/>
    </row>
    <row r="2282" spans="1:2" ht="15.75">
      <c r="A2282" s="164"/>
      <c r="B2282" s="164"/>
    </row>
    <row r="2283" spans="1:2" ht="15.75">
      <c r="A2283" s="164"/>
      <c r="B2283" s="164"/>
    </row>
    <row r="2284" spans="1:2" ht="15.75">
      <c r="A2284" s="164"/>
      <c r="B2284" s="164"/>
    </row>
    <row r="2285" spans="1:2" ht="15.75">
      <c r="A2285" s="164"/>
      <c r="B2285" s="164"/>
    </row>
    <row r="2286" spans="1:2" ht="15.75">
      <c r="A2286" s="164"/>
      <c r="B2286" s="164"/>
    </row>
    <row r="2287" spans="1:2" ht="15.75">
      <c r="A2287" s="164"/>
      <c r="B2287" s="164"/>
    </row>
    <row r="2288" spans="1:2" ht="15.75">
      <c r="A2288" s="164"/>
      <c r="B2288" s="164"/>
    </row>
    <row r="2289" spans="1:2" ht="15.75">
      <c r="A2289" s="164"/>
      <c r="B2289" s="164"/>
    </row>
    <row r="2290" spans="1:2" ht="15.75">
      <c r="A2290" s="164"/>
      <c r="B2290" s="164"/>
    </row>
    <row r="2291" spans="1:2" ht="15.75">
      <c r="A2291" s="164"/>
      <c r="B2291" s="164"/>
    </row>
    <row r="2292" spans="1:2" ht="15.75">
      <c r="A2292" s="164"/>
      <c r="B2292" s="164"/>
    </row>
    <row r="2293" spans="1:2" ht="15.75">
      <c r="A2293" s="164"/>
      <c r="B2293" s="164"/>
    </row>
    <row r="2294" spans="1:2" ht="15.75">
      <c r="A2294" s="164"/>
      <c r="B2294" s="164"/>
    </row>
    <row r="2295" spans="1:2" ht="15.75">
      <c r="A2295" s="164"/>
      <c r="B2295" s="164"/>
    </row>
    <row r="2296" spans="1:2" ht="15.75">
      <c r="A2296" s="164"/>
      <c r="B2296" s="164"/>
    </row>
    <row r="2297" spans="1:2" ht="15.75">
      <c r="A2297" s="164"/>
      <c r="B2297" s="164"/>
    </row>
    <row r="2298" spans="1:2" ht="15.75">
      <c r="A2298" s="164"/>
      <c r="B2298" s="164"/>
    </row>
    <row r="2299" spans="1:2" ht="15.75">
      <c r="A2299" s="164"/>
      <c r="B2299" s="164"/>
    </row>
    <row r="2300" spans="1:2" ht="15.75">
      <c r="A2300" s="164"/>
      <c r="B2300" s="164"/>
    </row>
    <row r="2301" spans="1:2" ht="15.75">
      <c r="A2301" s="164"/>
      <c r="B2301" s="164"/>
    </row>
    <row r="2302" spans="1:2" ht="15.75">
      <c r="A2302" s="164"/>
      <c r="B2302" s="164"/>
    </row>
    <row r="2303" spans="1:2" ht="15.75">
      <c r="A2303" s="164"/>
      <c r="B2303" s="164"/>
    </row>
    <row r="2304" spans="1:2" ht="15.75">
      <c r="A2304" s="164"/>
      <c r="B2304" s="164"/>
    </row>
    <row r="2305" spans="1:2" ht="15.75">
      <c r="A2305" s="164"/>
      <c r="B2305" s="164"/>
    </row>
    <row r="2306" spans="1:2" ht="15.75">
      <c r="A2306" s="164"/>
      <c r="B2306" s="164"/>
    </row>
    <row r="2307" spans="1:2" ht="15.75">
      <c r="A2307" s="164"/>
      <c r="B2307" s="164"/>
    </row>
    <row r="2308" spans="1:2" ht="15.75">
      <c r="A2308" s="164"/>
      <c r="B2308" s="164"/>
    </row>
    <row r="2309" spans="1:2" ht="15.75">
      <c r="A2309" s="164"/>
      <c r="B2309" s="164"/>
    </row>
    <row r="2310" spans="1:2" ht="15.75">
      <c r="A2310" s="164"/>
      <c r="B2310" s="164"/>
    </row>
    <row r="2311" spans="1:2" ht="15.75">
      <c r="A2311" s="164"/>
      <c r="B2311" s="164"/>
    </row>
    <row r="2312" spans="1:2" ht="15.75">
      <c r="A2312" s="164"/>
      <c r="B2312" s="164"/>
    </row>
    <row r="2313" spans="1:2" ht="15.75">
      <c r="A2313" s="164"/>
      <c r="B2313" s="164"/>
    </row>
    <row r="2314" spans="1:2" ht="15.75">
      <c r="A2314" s="164"/>
      <c r="B2314" s="164"/>
    </row>
    <row r="2315" spans="1:2" ht="15.75">
      <c r="A2315" s="164"/>
      <c r="B2315" s="164"/>
    </row>
    <row r="2316" spans="1:2" ht="15.75">
      <c r="A2316" s="164"/>
      <c r="B2316" s="164"/>
    </row>
    <row r="2317" spans="1:2" ht="15.75">
      <c r="A2317" s="164"/>
      <c r="B2317" s="164"/>
    </row>
    <row r="2318" spans="1:2" ht="15.75">
      <c r="A2318" s="164"/>
      <c r="B2318" s="164"/>
    </row>
    <row r="2319" spans="1:2" ht="15.75">
      <c r="A2319" s="164"/>
      <c r="B2319" s="164"/>
    </row>
    <row r="2320" spans="1:2" ht="15.75">
      <c r="A2320" s="164"/>
      <c r="B2320" s="164"/>
    </row>
    <row r="2321" spans="1:2" ht="15.75">
      <c r="A2321" s="164"/>
      <c r="B2321" s="164"/>
    </row>
    <row r="2322" spans="1:2" ht="15.75">
      <c r="A2322" s="164"/>
      <c r="B2322" s="164"/>
    </row>
    <row r="2323" spans="1:2" ht="15.75">
      <c r="A2323" s="164"/>
      <c r="B2323" s="164"/>
    </row>
    <row r="2324" spans="1:2" ht="15.75">
      <c r="A2324" s="164"/>
      <c r="B2324" s="164"/>
    </row>
    <row r="2325" spans="1:2" ht="15.75">
      <c r="A2325" s="164"/>
      <c r="B2325" s="164"/>
    </row>
    <row r="2326" spans="1:2" ht="15.75">
      <c r="A2326" s="164"/>
      <c r="B2326" s="164"/>
    </row>
    <row r="2327" spans="1:2" ht="15.75">
      <c r="A2327" s="164"/>
      <c r="B2327" s="164"/>
    </row>
    <row r="2328" spans="1:2" ht="15.75">
      <c r="A2328" s="164"/>
      <c r="B2328" s="164"/>
    </row>
    <row r="2329" spans="1:2" ht="15.75">
      <c r="A2329" s="164"/>
      <c r="B2329" s="164"/>
    </row>
    <row r="2330" spans="1:2" ht="15.75">
      <c r="A2330" s="164"/>
      <c r="B2330" s="164"/>
    </row>
    <row r="2331" spans="1:2" ht="15.75">
      <c r="A2331" s="164"/>
      <c r="B2331" s="164"/>
    </row>
    <row r="2332" spans="1:2" ht="15.75">
      <c r="A2332" s="164"/>
      <c r="B2332" s="164"/>
    </row>
    <row r="2333" spans="1:2" ht="15.75">
      <c r="A2333" s="164"/>
      <c r="B2333" s="164"/>
    </row>
    <row r="2334" spans="1:2" ht="15.75">
      <c r="A2334" s="164"/>
      <c r="B2334" s="164"/>
    </row>
    <row r="2335" spans="1:2" ht="15.75">
      <c r="A2335" s="164"/>
      <c r="B2335" s="164"/>
    </row>
    <row r="2336" spans="1:2" ht="15.75">
      <c r="A2336" s="164"/>
      <c r="B2336" s="164"/>
    </row>
    <row r="2337" spans="1:2" ht="15.75">
      <c r="A2337" s="164"/>
      <c r="B2337" s="164"/>
    </row>
    <row r="2338" spans="1:2" ht="15.75">
      <c r="A2338" s="164"/>
      <c r="B2338" s="164"/>
    </row>
    <row r="2339" spans="1:2" ht="15.75">
      <c r="A2339" s="164"/>
      <c r="B2339" s="164"/>
    </row>
    <row r="2340" spans="1:2" ht="15.75">
      <c r="A2340" s="164"/>
      <c r="B2340" s="164"/>
    </row>
    <row r="2341" spans="1:2" ht="15.75">
      <c r="A2341" s="164"/>
      <c r="B2341" s="164"/>
    </row>
    <row r="2342" spans="1:2" ht="15.75">
      <c r="A2342" s="164"/>
      <c r="B2342" s="164"/>
    </row>
    <row r="2343" spans="1:2" ht="15.75">
      <c r="A2343" s="164"/>
      <c r="B2343" s="164"/>
    </row>
    <row r="2344" spans="1:2" ht="15.75">
      <c r="A2344" s="164"/>
      <c r="B2344" s="164"/>
    </row>
    <row r="2345" spans="1:2" ht="15.75">
      <c r="A2345" s="164"/>
      <c r="B2345" s="164"/>
    </row>
    <row r="2346" spans="1:2" ht="15.75">
      <c r="A2346" s="164"/>
      <c r="B2346" s="164"/>
    </row>
    <row r="2347" spans="1:2" ht="15.75">
      <c r="A2347" s="164"/>
      <c r="B2347" s="164"/>
    </row>
    <row r="2348" spans="1:2" ht="15.75">
      <c r="A2348" s="164"/>
      <c r="B2348" s="164"/>
    </row>
    <row r="2349" spans="1:2" ht="15.75">
      <c r="A2349" s="164"/>
      <c r="B2349" s="164"/>
    </row>
    <row r="2350" spans="1:2" ht="15.75">
      <c r="A2350" s="164"/>
      <c r="B2350" s="164"/>
    </row>
    <row r="2351" spans="1:2" ht="15.75">
      <c r="A2351" s="164"/>
      <c r="B2351" s="164"/>
    </row>
    <row r="2352" spans="1:2" ht="15.75">
      <c r="A2352" s="164"/>
      <c r="B2352" s="164"/>
    </row>
    <row r="2353" spans="1:2" ht="15.75">
      <c r="A2353" s="164"/>
      <c r="B2353" s="164"/>
    </row>
    <row r="2354" spans="1:2" ht="15.75">
      <c r="A2354" s="164"/>
      <c r="B2354" s="164"/>
    </row>
    <row r="2355" spans="1:2" ht="15.75">
      <c r="A2355" s="164"/>
      <c r="B2355" s="164"/>
    </row>
    <row r="2356" spans="1:2" ht="15.75">
      <c r="A2356" s="164"/>
      <c r="B2356" s="164"/>
    </row>
    <row r="2357" spans="1:2" ht="15.75">
      <c r="A2357" s="164"/>
      <c r="B2357" s="164"/>
    </row>
    <row r="2358" spans="1:2" ht="15.75">
      <c r="A2358" s="164"/>
      <c r="B2358" s="164"/>
    </row>
    <row r="2359" spans="1:2" ht="15.75">
      <c r="A2359" s="164"/>
      <c r="B2359" s="164"/>
    </row>
    <row r="2360" spans="1:2" ht="15.75">
      <c r="A2360" s="164"/>
      <c r="B2360" s="164"/>
    </row>
    <row r="2361" spans="1:2" ht="15.75">
      <c r="A2361" s="164"/>
      <c r="B2361" s="164"/>
    </row>
    <row r="2362" spans="1:2" ht="15.75">
      <c r="A2362" s="164"/>
      <c r="B2362" s="164"/>
    </row>
    <row r="2363" spans="1:2" ht="15.75">
      <c r="A2363" s="164"/>
      <c r="B2363" s="164"/>
    </row>
    <row r="2364" spans="1:2" ht="15.75">
      <c r="A2364" s="164"/>
      <c r="B2364" s="164"/>
    </row>
    <row r="2365" spans="1:2" ht="15.75">
      <c r="A2365" s="164"/>
      <c r="B2365" s="164"/>
    </row>
    <row r="2366" spans="1:2" ht="15.75">
      <c r="A2366" s="164"/>
      <c r="B2366" s="164"/>
    </row>
    <row r="2367" spans="1:2" ht="15.75">
      <c r="A2367" s="164"/>
      <c r="B2367" s="164"/>
    </row>
    <row r="2368" spans="1:2" ht="15.75">
      <c r="A2368" s="164"/>
      <c r="B2368" s="164"/>
    </row>
    <row r="2369" spans="1:2" ht="15.75">
      <c r="A2369" s="164"/>
      <c r="B2369" s="164"/>
    </row>
    <row r="2370" spans="1:2" ht="15.75">
      <c r="A2370" s="164"/>
      <c r="B2370" s="164"/>
    </row>
    <row r="2371" spans="1:2" ht="15.75">
      <c r="A2371" s="164"/>
      <c r="B2371" s="164"/>
    </row>
    <row r="2372" spans="1:2" ht="15.75">
      <c r="A2372" s="164"/>
      <c r="B2372" s="164"/>
    </row>
    <row r="2373" spans="1:2" ht="15.75">
      <c r="A2373" s="164"/>
      <c r="B2373" s="164"/>
    </row>
    <row r="2374" spans="1:2" ht="15.75">
      <c r="A2374" s="164"/>
      <c r="B2374" s="164"/>
    </row>
    <row r="2375" spans="1:2" ht="15.75">
      <c r="A2375" s="164"/>
      <c r="B2375" s="164"/>
    </row>
    <row r="2376" spans="1:2" ht="15.75">
      <c r="A2376" s="164"/>
      <c r="B2376" s="164"/>
    </row>
    <row r="2377" spans="1:2" ht="15.75">
      <c r="A2377" s="164"/>
      <c r="B2377" s="164"/>
    </row>
    <row r="2378" spans="1:2" ht="15.75">
      <c r="A2378" s="164"/>
      <c r="B2378" s="164"/>
    </row>
    <row r="2379" spans="1:2" ht="15.75">
      <c r="A2379" s="164"/>
      <c r="B2379" s="164"/>
    </row>
    <row r="2380" spans="1:2" ht="15.75">
      <c r="A2380" s="164"/>
      <c r="B2380" s="164"/>
    </row>
    <row r="2381" spans="1:2" ht="15.75">
      <c r="A2381" s="164"/>
      <c r="B2381" s="164"/>
    </row>
    <row r="2382" spans="1:2" ht="15.75">
      <c r="A2382" s="164"/>
      <c r="B2382" s="164"/>
    </row>
    <row r="2383" spans="1:2" ht="15.75">
      <c r="A2383" s="164"/>
      <c r="B2383" s="164"/>
    </row>
    <row r="2384" spans="1:2" ht="15.75">
      <c r="A2384" s="164"/>
      <c r="B2384" s="164"/>
    </row>
    <row r="2385" spans="1:2" ht="15.75">
      <c r="A2385" s="164"/>
      <c r="B2385" s="164"/>
    </row>
    <row r="2386" spans="1:2" ht="15.75">
      <c r="A2386" s="164"/>
      <c r="B2386" s="164"/>
    </row>
    <row r="2387" spans="1:2" ht="15.75">
      <c r="A2387" s="164"/>
      <c r="B2387" s="164"/>
    </row>
    <row r="2388" spans="1:2" ht="15.75">
      <c r="A2388" s="164"/>
      <c r="B2388" s="164"/>
    </row>
    <row r="2389" spans="1:2" ht="15.75">
      <c r="A2389" s="164"/>
      <c r="B2389" s="164"/>
    </row>
    <row r="2390" spans="1:2" ht="15.75">
      <c r="A2390" s="164"/>
      <c r="B2390" s="164"/>
    </row>
    <row r="2391" spans="1:2" ht="15.75">
      <c r="A2391" s="164"/>
      <c r="B2391" s="164"/>
    </row>
    <row r="2392" spans="1:2" ht="15.75">
      <c r="A2392" s="164"/>
      <c r="B2392" s="164"/>
    </row>
    <row r="2393" spans="1:2" ht="15.75">
      <c r="A2393" s="164"/>
      <c r="B2393" s="164"/>
    </row>
    <row r="2394" spans="1:2" ht="15.75">
      <c r="A2394" s="164"/>
      <c r="B2394" s="164"/>
    </row>
    <row r="2395" spans="1:2" ht="15.75">
      <c r="A2395" s="164"/>
      <c r="B2395" s="164"/>
    </row>
    <row r="2396" spans="1:2" ht="15.75">
      <c r="A2396" s="164"/>
      <c r="B2396" s="164"/>
    </row>
    <row r="2397" spans="1:2" ht="15.75">
      <c r="A2397" s="164"/>
      <c r="B2397" s="164"/>
    </row>
    <row r="2398" spans="1:2" ht="15.75">
      <c r="A2398" s="164"/>
      <c r="B2398" s="164"/>
    </row>
    <row r="2399" spans="1:2" ht="15.75">
      <c r="A2399" s="164"/>
      <c r="B2399" s="164"/>
    </row>
    <row r="2400" spans="1:2" ht="15.75">
      <c r="A2400" s="164"/>
      <c r="B2400" s="164"/>
    </row>
    <row r="2401" spans="1:2" ht="15.75">
      <c r="A2401" s="164"/>
      <c r="B2401" s="164"/>
    </row>
    <row r="2402" spans="1:2" ht="15.75">
      <c r="A2402" s="164"/>
      <c r="B2402" s="164"/>
    </row>
    <row r="2403" spans="1:2" ht="15.75">
      <c r="A2403" s="164"/>
      <c r="B2403" s="164"/>
    </row>
    <row r="2404" spans="1:2" ht="15.75">
      <c r="A2404" s="164"/>
      <c r="B2404" s="164"/>
    </row>
    <row r="2405" spans="1:2" ht="15.75">
      <c r="A2405" s="164"/>
      <c r="B2405" s="164"/>
    </row>
    <row r="2406" spans="1:2" ht="15.75">
      <c r="A2406" s="164"/>
      <c r="B2406" s="164"/>
    </row>
    <row r="2407" spans="1:2" ht="15.75">
      <c r="A2407" s="164"/>
      <c r="B2407" s="164"/>
    </row>
    <row r="2408" spans="1:2" ht="15.75">
      <c r="A2408" s="164"/>
      <c r="B2408" s="164"/>
    </row>
    <row r="2409" spans="1:2" ht="15.75">
      <c r="A2409" s="164"/>
      <c r="B2409" s="164"/>
    </row>
    <row r="2410" spans="1:2" ht="15.75">
      <c r="A2410" s="164"/>
      <c r="B2410" s="164"/>
    </row>
    <row r="2411" spans="1:2" ht="15.75">
      <c r="A2411" s="164"/>
      <c r="B2411" s="164"/>
    </row>
    <row r="2412" spans="1:2" ht="15.75">
      <c r="A2412" s="164"/>
      <c r="B2412" s="164"/>
    </row>
    <row r="2413" spans="1:2" ht="15.75">
      <c r="A2413" s="164"/>
      <c r="B2413" s="164"/>
    </row>
    <row r="2414" spans="1:2" ht="15.75">
      <c r="A2414" s="164"/>
      <c r="B2414" s="164"/>
    </row>
    <row r="2415" spans="1:2" ht="15.75">
      <c r="A2415" s="164"/>
      <c r="B2415" s="164"/>
    </row>
    <row r="2416" spans="1:2" ht="15.75">
      <c r="A2416" s="164"/>
      <c r="B2416" s="164"/>
    </row>
    <row r="2417" spans="1:2" ht="15.75">
      <c r="A2417" s="164"/>
      <c r="B2417" s="164"/>
    </row>
    <row r="2418" spans="1:2" ht="15.75">
      <c r="A2418" s="164"/>
      <c r="B2418" s="164"/>
    </row>
    <row r="2419" spans="1:2" ht="15.75">
      <c r="A2419" s="164"/>
      <c r="B2419" s="164"/>
    </row>
    <row r="2420" spans="1:2" ht="15.75">
      <c r="A2420" s="164"/>
      <c r="B2420" s="164"/>
    </row>
    <row r="2421" spans="1:2" ht="15.75">
      <c r="A2421" s="164"/>
      <c r="B2421" s="164"/>
    </row>
    <row r="2422" spans="1:2" ht="15.75">
      <c r="A2422" s="164"/>
      <c r="B2422" s="164"/>
    </row>
    <row r="2423" spans="1:2" ht="15.75">
      <c r="A2423" s="164"/>
      <c r="B2423" s="164"/>
    </row>
    <row r="2424" spans="1:2" ht="15.75">
      <c r="A2424" s="164"/>
      <c r="B2424" s="164"/>
    </row>
    <row r="2425" spans="1:2" ht="15.75">
      <c r="A2425" s="164"/>
      <c r="B2425" s="164"/>
    </row>
    <row r="2426" spans="1:2" ht="15.75">
      <c r="A2426" s="164"/>
      <c r="B2426" s="164"/>
    </row>
    <row r="2427" spans="1:2" ht="15.75">
      <c r="A2427" s="164"/>
      <c r="B2427" s="164"/>
    </row>
    <row r="2428" spans="1:2" ht="15.75">
      <c r="A2428" s="164"/>
      <c r="B2428" s="164"/>
    </row>
    <row r="2429" spans="1:2" ht="15.75">
      <c r="A2429" s="164"/>
      <c r="B2429" s="164"/>
    </row>
    <row r="2430" spans="1:2" ht="15.75">
      <c r="A2430" s="164"/>
      <c r="B2430" s="164"/>
    </row>
    <row r="2431" spans="1:2" ht="15.75">
      <c r="A2431" s="164"/>
      <c r="B2431" s="164"/>
    </row>
    <row r="2432" spans="1:2" ht="15.75">
      <c r="A2432" s="164"/>
      <c r="B2432" s="164"/>
    </row>
    <row r="2433" spans="1:2" ht="15.75">
      <c r="A2433" s="164"/>
      <c r="B2433" s="164"/>
    </row>
    <row r="2434" spans="1:2" ht="15.75">
      <c r="A2434" s="164"/>
      <c r="B2434" s="164"/>
    </row>
    <row r="2435" spans="1:2" ht="15.75">
      <c r="A2435" s="164"/>
      <c r="B2435" s="164"/>
    </row>
    <row r="2436" spans="1:2" ht="15.75">
      <c r="A2436" s="164"/>
      <c r="B2436" s="164"/>
    </row>
    <row r="2437" spans="1:2" ht="15.75">
      <c r="A2437" s="164"/>
      <c r="B2437" s="164"/>
    </row>
    <row r="2438" spans="1:2" ht="15.75">
      <c r="A2438" s="164"/>
      <c r="B2438" s="164"/>
    </row>
    <row r="2439" spans="1:2" ht="15.75">
      <c r="A2439" s="164"/>
      <c r="B2439" s="164"/>
    </row>
    <row r="2440" spans="1:2" ht="15.75">
      <c r="A2440" s="164"/>
      <c r="B2440" s="164"/>
    </row>
    <row r="2441" spans="1:2" ht="15.75">
      <c r="A2441" s="164"/>
      <c r="B2441" s="164"/>
    </row>
    <row r="2442" spans="1:2" ht="15.75">
      <c r="A2442" s="164"/>
      <c r="B2442" s="164"/>
    </row>
    <row r="2443" spans="1:2" ht="15.75">
      <c r="A2443" s="164"/>
      <c r="B2443" s="164"/>
    </row>
    <row r="2444" spans="1:2" ht="15.75">
      <c r="A2444" s="164"/>
      <c r="B2444" s="164"/>
    </row>
    <row r="2445" spans="1:2" ht="15.75">
      <c r="A2445" s="164"/>
      <c r="B2445" s="164"/>
    </row>
    <row r="2446" spans="1:2" ht="15.75">
      <c r="A2446" s="164"/>
      <c r="B2446" s="164"/>
    </row>
    <row r="2447" spans="1:2" ht="15.75">
      <c r="A2447" s="164"/>
      <c r="B2447" s="164"/>
    </row>
    <row r="2448" spans="1:2" ht="15.75">
      <c r="A2448" s="164"/>
      <c r="B2448" s="164"/>
    </row>
    <row r="2449" spans="1:2" ht="15.75">
      <c r="A2449" s="164"/>
      <c r="B2449" s="164"/>
    </row>
    <row r="2450" spans="1:2" ht="15.75">
      <c r="A2450" s="164"/>
      <c r="B2450" s="164"/>
    </row>
    <row r="2451" spans="1:2" ht="15.75">
      <c r="A2451" s="164"/>
      <c r="B2451" s="164"/>
    </row>
    <row r="2452" spans="1:2" ht="15.75">
      <c r="A2452" s="164"/>
      <c r="B2452" s="164"/>
    </row>
    <row r="2453" spans="1:2" ht="15.75">
      <c r="A2453" s="164"/>
      <c r="B2453" s="164"/>
    </row>
    <row r="2454" spans="1:2" ht="15.75">
      <c r="A2454" s="164"/>
      <c r="B2454" s="164"/>
    </row>
    <row r="2455" spans="1:2" ht="15.75">
      <c r="A2455" s="164"/>
      <c r="B2455" s="164"/>
    </row>
    <row r="2456" spans="1:2" ht="15.75">
      <c r="A2456" s="164"/>
      <c r="B2456" s="164"/>
    </row>
    <row r="2457" spans="1:2" ht="15.75">
      <c r="A2457" s="164"/>
      <c r="B2457" s="164"/>
    </row>
    <row r="2458" spans="1:2" ht="15.75">
      <c r="A2458" s="164"/>
      <c r="B2458" s="164"/>
    </row>
    <row r="2459" spans="1:2" ht="15.75">
      <c r="A2459" s="164"/>
      <c r="B2459" s="164"/>
    </row>
    <row r="2460" spans="1:2" ht="15.75">
      <c r="A2460" s="164"/>
      <c r="B2460" s="164"/>
    </row>
    <row r="2461" spans="1:2" ht="15.75">
      <c r="A2461" s="164"/>
      <c r="B2461" s="164"/>
    </row>
    <row r="2462" spans="1:2" ht="15.75">
      <c r="A2462" s="164"/>
      <c r="B2462" s="164"/>
    </row>
    <row r="2463" spans="1:2" ht="15.75">
      <c r="A2463" s="164"/>
      <c r="B2463" s="164"/>
    </row>
    <row r="2464" spans="1:2" ht="15.75">
      <c r="A2464" s="164"/>
      <c r="B2464" s="164"/>
    </row>
    <row r="2465" spans="1:2" ht="15.75">
      <c r="A2465" s="164"/>
      <c r="B2465" s="164"/>
    </row>
    <row r="2466" spans="1:2" ht="15.75">
      <c r="A2466" s="164"/>
      <c r="B2466" s="164"/>
    </row>
    <row r="2467" spans="1:2" ht="15.75">
      <c r="A2467" s="164"/>
      <c r="B2467" s="164"/>
    </row>
    <row r="2468" spans="1:2" ht="15.75">
      <c r="A2468" s="164"/>
      <c r="B2468" s="164"/>
    </row>
    <row r="2469" spans="1:2" ht="15.75">
      <c r="A2469" s="164"/>
      <c r="B2469" s="164"/>
    </row>
    <row r="2470" spans="1:2" ht="15.75">
      <c r="A2470" s="164"/>
      <c r="B2470" s="164"/>
    </row>
    <row r="2471" spans="1:2" ht="15.75">
      <c r="A2471" s="164"/>
      <c r="B2471" s="164"/>
    </row>
    <row r="2472" spans="1:2" ht="15.75">
      <c r="A2472" s="164"/>
      <c r="B2472" s="164"/>
    </row>
    <row r="2473" spans="1:2" ht="15.75">
      <c r="A2473" s="164"/>
      <c r="B2473" s="164"/>
    </row>
    <row r="2474" spans="1:2" ht="15.75">
      <c r="A2474" s="164"/>
      <c r="B2474" s="164"/>
    </row>
    <row r="2475" spans="1:2" ht="15.75">
      <c r="A2475" s="164"/>
      <c r="B2475" s="164"/>
    </row>
    <row r="2476" spans="1:2" ht="15.75">
      <c r="A2476" s="164"/>
      <c r="B2476" s="164"/>
    </row>
    <row r="2477" spans="1:2" ht="15.75">
      <c r="A2477" s="164"/>
      <c r="B2477" s="164"/>
    </row>
    <row r="2478" spans="1:2" ht="15.75">
      <c r="A2478" s="164"/>
      <c r="B2478" s="164"/>
    </row>
    <row r="2479" spans="1:2" ht="15.75">
      <c r="A2479" s="164"/>
      <c r="B2479" s="164"/>
    </row>
    <row r="2480" spans="1:2" ht="15.75">
      <c r="A2480" s="164"/>
      <c r="B2480" s="164"/>
    </row>
    <row r="2481" spans="1:2" ht="15.75">
      <c r="A2481" s="164"/>
      <c r="B2481" s="164"/>
    </row>
    <row r="2482" spans="1:2" ht="15.75">
      <c r="A2482" s="164"/>
      <c r="B2482" s="164"/>
    </row>
    <row r="2483" spans="1:2" ht="15.75">
      <c r="A2483" s="164"/>
      <c r="B2483" s="164"/>
    </row>
    <row r="2484" spans="1:2" ht="15.75">
      <c r="A2484" s="164"/>
      <c r="B2484" s="164"/>
    </row>
    <row r="2485" spans="1:2" ht="15.75">
      <c r="A2485" s="164"/>
      <c r="B2485" s="164"/>
    </row>
    <row r="2486" spans="1:2" ht="15.75">
      <c r="A2486" s="164"/>
      <c r="B2486" s="164"/>
    </row>
    <row r="2487" spans="1:2" ht="15.75">
      <c r="A2487" s="164"/>
      <c r="B2487" s="164"/>
    </row>
    <row r="2488" spans="1:2" ht="15.75">
      <c r="A2488" s="164"/>
      <c r="B2488" s="164"/>
    </row>
    <row r="2489" spans="1:2" ht="15.75">
      <c r="A2489" s="164"/>
      <c r="B2489" s="164"/>
    </row>
    <row r="2490" spans="1:2" ht="15.75">
      <c r="A2490" s="164"/>
      <c r="B2490" s="164"/>
    </row>
    <row r="2491" spans="1:2" ht="15.75">
      <c r="A2491" s="164"/>
      <c r="B2491" s="164"/>
    </row>
    <row r="2492" spans="1:2" ht="15.75">
      <c r="A2492" s="164"/>
      <c r="B2492" s="164"/>
    </row>
    <row r="2493" spans="1:2" ht="15.75">
      <c r="A2493" s="164"/>
      <c r="B2493" s="164"/>
    </row>
    <row r="2494" spans="1:2" ht="15.75">
      <c r="A2494" s="164"/>
      <c r="B2494" s="164"/>
    </row>
    <row r="2495" spans="1:2" ht="15.75">
      <c r="A2495" s="164"/>
      <c r="B2495" s="164"/>
    </row>
    <row r="2496" spans="1:2" ht="15.75">
      <c r="A2496" s="164"/>
      <c r="B2496" s="164"/>
    </row>
    <row r="2497" spans="1:2" ht="15.75">
      <c r="A2497" s="164"/>
      <c r="B2497" s="164"/>
    </row>
    <row r="2498" spans="1:2" ht="15.75">
      <c r="A2498" s="164"/>
      <c r="B2498" s="164"/>
    </row>
    <row r="2499" spans="1:2" ht="15.75">
      <c r="A2499" s="164"/>
      <c r="B2499" s="164"/>
    </row>
    <row r="2500" spans="1:2" ht="15.75">
      <c r="A2500" s="164"/>
      <c r="B2500" s="164"/>
    </row>
    <row r="2501" spans="1:2" ht="15.75">
      <c r="A2501" s="164"/>
      <c r="B2501" s="164"/>
    </row>
    <row r="2502" spans="1:2" ht="15.75">
      <c r="A2502" s="164"/>
      <c r="B2502" s="164"/>
    </row>
    <row r="2503" spans="1:2" ht="15.75">
      <c r="A2503" s="164"/>
      <c r="B2503" s="164"/>
    </row>
    <row r="2504" spans="1:2" ht="15.75">
      <c r="A2504" s="164"/>
      <c r="B2504" s="164"/>
    </row>
    <row r="2505" spans="1:2" ht="15.75">
      <c r="A2505" s="164"/>
      <c r="B2505" s="164"/>
    </row>
    <row r="2506" spans="1:2" ht="15.75">
      <c r="A2506" s="164"/>
      <c r="B2506" s="164"/>
    </row>
    <row r="2507" spans="1:2" ht="15.75">
      <c r="A2507" s="164"/>
      <c r="B2507" s="164"/>
    </row>
    <row r="2508" spans="1:2" ht="15.75">
      <c r="A2508" s="164"/>
      <c r="B2508" s="164"/>
    </row>
    <row r="2509" spans="1:2" ht="15.75">
      <c r="A2509" s="164"/>
      <c r="B2509" s="164"/>
    </row>
  </sheetData>
  <sheetProtection/>
  <mergeCells count="9">
    <mergeCell ref="C54:D54"/>
    <mergeCell ref="C50:D50"/>
    <mergeCell ref="C55:D55"/>
    <mergeCell ref="C3:D3"/>
    <mergeCell ref="E3:F3"/>
    <mergeCell ref="C6:D6"/>
    <mergeCell ref="C7:D7"/>
    <mergeCell ref="C8:D8"/>
    <mergeCell ref="C5:D5"/>
  </mergeCells>
  <printOptions/>
  <pageMargins left="0.74" right="0.31" top="0.6" bottom="0.55" header="0.24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3">
      <selection activeCell="D1" sqref="D1"/>
    </sheetView>
  </sheetViews>
  <sheetFormatPr defaultColWidth="9.00390625" defaultRowHeight="12.75"/>
  <cols>
    <col min="1" max="1" width="13.625" style="6" customWidth="1"/>
    <col min="2" max="7" width="14.875" style="6" customWidth="1"/>
    <col min="8" max="16384" width="9.125" style="6" customWidth="1"/>
  </cols>
  <sheetData>
    <row r="1" spans="1:7" s="99" customFormat="1" ht="18" customHeight="1">
      <c r="A1" s="71" t="s">
        <v>584</v>
      </c>
      <c r="B1" s="166"/>
      <c r="C1" s="166"/>
      <c r="D1" s="166"/>
      <c r="E1" s="166"/>
      <c r="F1" s="166"/>
      <c r="G1" s="166"/>
    </row>
    <row r="2" spans="1:7" s="99" customFormat="1" ht="17.25" customHeight="1">
      <c r="A2" s="590" t="s">
        <v>583</v>
      </c>
      <c r="B2" s="590" t="s">
        <v>313</v>
      </c>
      <c r="C2" s="590"/>
      <c r="D2" s="590"/>
      <c r="E2" s="590" t="s">
        <v>314</v>
      </c>
      <c r="F2" s="590"/>
      <c r="G2" s="590"/>
    </row>
    <row r="3" spans="1:7" s="99" customFormat="1" ht="42.75" customHeight="1">
      <c r="A3" s="590"/>
      <c r="B3" s="168" t="s">
        <v>623</v>
      </c>
      <c r="C3" s="168" t="s">
        <v>784</v>
      </c>
      <c r="D3" s="168" t="s">
        <v>785</v>
      </c>
      <c r="E3" s="168" t="s">
        <v>623</v>
      </c>
      <c r="F3" s="168" t="s">
        <v>786</v>
      </c>
      <c r="G3" s="168" t="s">
        <v>785</v>
      </c>
    </row>
    <row r="4" spans="1:7" s="99" customFormat="1" ht="18.75" customHeight="1">
      <c r="A4" s="173" t="s">
        <v>787</v>
      </c>
      <c r="B4" s="174"/>
      <c r="C4" s="167"/>
      <c r="D4" s="167"/>
      <c r="E4" s="167"/>
      <c r="F4" s="167"/>
      <c r="G4" s="167"/>
    </row>
    <row r="5" spans="1:7" s="99" customFormat="1" ht="18.75" customHeight="1">
      <c r="A5" s="173" t="s">
        <v>788</v>
      </c>
      <c r="B5" s="167"/>
      <c r="C5" s="167"/>
      <c r="D5" s="167"/>
      <c r="E5" s="167"/>
      <c r="F5" s="167"/>
      <c r="G5" s="167"/>
    </row>
    <row r="6" spans="1:7" s="99" customFormat="1" ht="18.75" customHeight="1">
      <c r="A6" s="173" t="s">
        <v>789</v>
      </c>
      <c r="B6" s="167"/>
      <c r="C6" s="167"/>
      <c r="D6" s="167"/>
      <c r="E6" s="167"/>
      <c r="F6" s="167"/>
      <c r="G6" s="167"/>
    </row>
    <row r="7" spans="1:7" s="99" customFormat="1" ht="21.75" customHeight="1">
      <c r="A7" s="166"/>
      <c r="B7" s="166"/>
      <c r="C7" s="166"/>
      <c r="D7" s="166"/>
      <c r="E7" s="166"/>
      <c r="F7" s="166"/>
      <c r="G7" s="166"/>
    </row>
    <row r="8" s="99" customFormat="1" ht="19.5" customHeight="1">
      <c r="A8" s="2" t="s">
        <v>585</v>
      </c>
    </row>
    <row r="9" spans="1:7" ht="20.25" customHeight="1">
      <c r="A9" s="177" t="s">
        <v>306</v>
      </c>
      <c r="B9" s="178"/>
      <c r="C9" s="178"/>
      <c r="D9" s="178"/>
      <c r="E9" s="179"/>
      <c r="F9" s="184" t="s">
        <v>80</v>
      </c>
      <c r="G9" s="185" t="s">
        <v>81</v>
      </c>
    </row>
    <row r="10" spans="1:7" ht="18" customHeight="1">
      <c r="A10" s="191" t="s">
        <v>309</v>
      </c>
      <c r="B10" s="192"/>
      <c r="C10" s="192"/>
      <c r="D10" s="192"/>
      <c r="E10" s="193"/>
      <c r="F10" s="181"/>
      <c r="G10" s="176"/>
    </row>
    <row r="11" spans="1:7" ht="18" customHeight="1">
      <c r="A11" s="194" t="s">
        <v>586</v>
      </c>
      <c r="B11" s="186"/>
      <c r="C11" s="186"/>
      <c r="D11" s="186"/>
      <c r="E11" s="187"/>
      <c r="F11" s="182"/>
      <c r="G11" s="171"/>
    </row>
    <row r="12" spans="1:7" ht="18" customHeight="1">
      <c r="A12" s="194" t="s">
        <v>590</v>
      </c>
      <c r="B12" s="186"/>
      <c r="C12" s="186"/>
      <c r="D12" s="186"/>
      <c r="E12" s="187"/>
      <c r="F12" s="182"/>
      <c r="G12" s="171"/>
    </row>
    <row r="13" spans="1:7" ht="18" customHeight="1">
      <c r="A13" s="188" t="s">
        <v>591</v>
      </c>
      <c r="B13" s="189"/>
      <c r="C13" s="189"/>
      <c r="D13" s="189"/>
      <c r="E13" s="190"/>
      <c r="F13" s="183"/>
      <c r="G13" s="172"/>
    </row>
    <row r="14" spans="1:7" ht="21.75" customHeight="1">
      <c r="A14" s="177" t="s">
        <v>592</v>
      </c>
      <c r="B14" s="178"/>
      <c r="C14" s="178"/>
      <c r="D14" s="178"/>
      <c r="E14" s="179"/>
      <c r="F14" s="180"/>
      <c r="G14" s="180"/>
    </row>
    <row r="15" spans="1:7" ht="24" customHeight="1">
      <c r="A15" s="195"/>
      <c r="B15" s="178"/>
      <c r="C15" s="178"/>
      <c r="D15" s="178"/>
      <c r="E15" s="178"/>
      <c r="F15" s="178"/>
      <c r="G15" s="178"/>
    </row>
    <row r="16" spans="1:7" ht="20.25" customHeight="1">
      <c r="A16" s="177" t="s">
        <v>593</v>
      </c>
      <c r="B16" s="195"/>
      <c r="C16" s="195"/>
      <c r="D16" s="588"/>
      <c r="E16" s="589"/>
      <c r="F16" s="13" t="s">
        <v>80</v>
      </c>
      <c r="G16" s="8" t="s">
        <v>81</v>
      </c>
    </row>
    <row r="17" spans="1:7" ht="17.25" customHeight="1">
      <c r="A17" s="196" t="s">
        <v>594</v>
      </c>
      <c r="B17" s="175"/>
      <c r="C17" s="175"/>
      <c r="D17" s="175"/>
      <c r="E17" s="197"/>
      <c r="F17" s="181"/>
      <c r="G17" s="176"/>
    </row>
    <row r="18" spans="1:7" ht="17.25" customHeight="1">
      <c r="A18" s="169" t="s">
        <v>595</v>
      </c>
      <c r="B18" s="170"/>
      <c r="C18" s="170"/>
      <c r="D18" s="170"/>
      <c r="E18" s="171"/>
      <c r="F18" s="182"/>
      <c r="G18" s="171"/>
    </row>
    <row r="19" spans="1:7" ht="17.25" customHeight="1">
      <c r="A19" s="169" t="s">
        <v>596</v>
      </c>
      <c r="B19" s="170"/>
      <c r="C19" s="170"/>
      <c r="D19" s="170"/>
      <c r="E19" s="171"/>
      <c r="F19" s="198"/>
      <c r="G19" s="199"/>
    </row>
    <row r="20" spans="1:7" ht="21.75" customHeight="1">
      <c r="A20" s="177" t="s">
        <v>624</v>
      </c>
      <c r="B20" s="195"/>
      <c r="C20" s="195"/>
      <c r="D20" s="588"/>
      <c r="E20" s="589"/>
      <c r="F20" s="180"/>
      <c r="G20" s="179"/>
    </row>
    <row r="27" ht="24.75" customHeight="1"/>
  </sheetData>
  <sheetProtection/>
  <mergeCells count="5">
    <mergeCell ref="D20:E20"/>
    <mergeCell ref="D16:E16"/>
    <mergeCell ref="A2:A3"/>
    <mergeCell ref="B2:D2"/>
    <mergeCell ref="E2:G2"/>
  </mergeCells>
  <printOptions/>
  <pageMargins left="0.66" right="0.31" top="0.82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48"/>
  <sheetViews>
    <sheetView zoomScale="90" zoomScaleNormal="90" zoomScalePageLayoutView="0" workbookViewId="0" topLeftCell="B1">
      <selection activeCell="J13" sqref="J13"/>
    </sheetView>
  </sheetViews>
  <sheetFormatPr defaultColWidth="9.00390625" defaultRowHeight="12.75"/>
  <cols>
    <col min="1" max="1" width="34.125" style="6" customWidth="1"/>
    <col min="2" max="2" width="17.00390625" style="6" customWidth="1"/>
    <col min="3" max="3" width="16.125" style="6" customWidth="1"/>
    <col min="4" max="4" width="13.875" style="6" customWidth="1"/>
    <col min="5" max="6" width="15.25390625" style="6" hidden="1" customWidth="1"/>
    <col min="7" max="10" width="15.25390625" style="6" customWidth="1"/>
    <col min="11" max="11" width="16.25390625" style="6" customWidth="1"/>
    <col min="12" max="12" width="16.125" style="6" customWidth="1"/>
    <col min="13" max="13" width="13.375" style="6" bestFit="1" customWidth="1"/>
    <col min="14" max="16384" width="9.125" style="6" customWidth="1"/>
  </cols>
  <sheetData>
    <row r="1" spans="1:11" ht="18.75" customHeight="1">
      <c r="A1" s="71" t="s">
        <v>597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19.5" customHeight="1">
      <c r="A2" s="71" t="s">
        <v>631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39.75" customHeight="1">
      <c r="A3" s="143"/>
      <c r="B3" s="142" t="s">
        <v>598</v>
      </c>
      <c r="C3" s="142" t="s">
        <v>640</v>
      </c>
      <c r="D3" s="142" t="s">
        <v>627</v>
      </c>
      <c r="E3" s="142" t="s">
        <v>628</v>
      </c>
      <c r="F3" s="203" t="s">
        <v>629</v>
      </c>
      <c r="G3" s="142" t="s">
        <v>790</v>
      </c>
      <c r="H3" s="142" t="s">
        <v>626</v>
      </c>
      <c r="I3" s="142" t="s">
        <v>625</v>
      </c>
      <c r="J3" s="142" t="s">
        <v>630</v>
      </c>
      <c r="K3" s="142" t="s">
        <v>724</v>
      </c>
    </row>
    <row r="4" spans="1:11" ht="15.75">
      <c r="A4" s="143" t="s">
        <v>791</v>
      </c>
      <c r="B4" s="204">
        <v>1</v>
      </c>
      <c r="C4" s="204">
        <v>2</v>
      </c>
      <c r="D4" s="204">
        <v>4</v>
      </c>
      <c r="E4" s="204">
        <v>5</v>
      </c>
      <c r="F4" s="204">
        <v>6</v>
      </c>
      <c r="G4" s="204">
        <v>7</v>
      </c>
      <c r="H4" s="204">
        <v>8</v>
      </c>
      <c r="I4" s="204">
        <v>9</v>
      </c>
      <c r="J4" s="204">
        <v>11</v>
      </c>
      <c r="K4" s="204">
        <v>12</v>
      </c>
    </row>
    <row r="5" spans="1:13" ht="24" customHeight="1">
      <c r="A5" s="211" t="s">
        <v>671</v>
      </c>
      <c r="B5" s="257">
        <v>120000000000</v>
      </c>
      <c r="C5" s="257">
        <v>210352860000</v>
      </c>
      <c r="D5" s="200">
        <v>0</v>
      </c>
      <c r="E5" s="257">
        <v>0</v>
      </c>
      <c r="F5" s="200">
        <v>0</v>
      </c>
      <c r="G5" s="257">
        <v>35129023148</v>
      </c>
      <c r="H5" s="257">
        <v>7209257208</v>
      </c>
      <c r="I5" s="257">
        <v>107264332</v>
      </c>
      <c r="J5" s="257">
        <v>72817577098</v>
      </c>
      <c r="K5" s="257">
        <f aca="true" t="shared" si="0" ref="K5:K10">SUM(B5:J5)</f>
        <v>445615981786</v>
      </c>
      <c r="L5" s="5"/>
      <c r="M5" s="5"/>
    </row>
    <row r="6" spans="1:12" ht="19.5" customHeight="1">
      <c r="A6" s="212" t="s">
        <v>512</v>
      </c>
      <c r="B6" s="205">
        <v>0</v>
      </c>
      <c r="C6" s="100"/>
      <c r="D6" s="100">
        <v>0</v>
      </c>
      <c r="E6" s="100">
        <v>0</v>
      </c>
      <c r="F6" s="100">
        <v>0</v>
      </c>
      <c r="G6" s="100">
        <v>10251683460</v>
      </c>
      <c r="H6" s="100">
        <v>2562920865</v>
      </c>
      <c r="I6" s="100">
        <v>700000000</v>
      </c>
      <c r="J6" s="100">
        <v>18126307220</v>
      </c>
      <c r="K6" s="72">
        <f t="shared" si="0"/>
        <v>31640911545</v>
      </c>
      <c r="L6" s="5"/>
    </row>
    <row r="7" spans="1:11" ht="19.5" customHeight="1">
      <c r="A7" s="213" t="s">
        <v>513</v>
      </c>
      <c r="B7" s="205"/>
      <c r="C7" s="205"/>
      <c r="D7" s="205"/>
      <c r="E7" s="205"/>
      <c r="F7" s="205"/>
      <c r="G7" s="205"/>
      <c r="H7" s="205"/>
      <c r="I7" s="205"/>
      <c r="J7" s="205"/>
      <c r="K7" s="72">
        <f t="shared" si="0"/>
        <v>0</v>
      </c>
    </row>
    <row r="8" spans="1:12" ht="19.5" customHeight="1">
      <c r="A8" s="213" t="s">
        <v>738</v>
      </c>
      <c r="B8" s="205"/>
      <c r="C8" s="205"/>
      <c r="D8" s="205">
        <v>0</v>
      </c>
      <c r="E8" s="205"/>
      <c r="F8" s="205"/>
      <c r="G8" s="205">
        <v>1550942597</v>
      </c>
      <c r="H8" s="205"/>
      <c r="I8" s="205"/>
      <c r="J8" s="205"/>
      <c r="K8" s="72">
        <f t="shared" si="0"/>
        <v>1550942597</v>
      </c>
      <c r="L8" s="255"/>
    </row>
    <row r="9" spans="1:11" ht="19.5" customHeight="1">
      <c r="A9" s="213" t="s">
        <v>514</v>
      </c>
      <c r="B9" s="205"/>
      <c r="C9" s="205"/>
      <c r="D9" s="205"/>
      <c r="E9" s="205"/>
      <c r="F9" s="205"/>
      <c r="G9" s="205"/>
      <c r="H9" s="205"/>
      <c r="I9" s="205">
        <v>0</v>
      </c>
      <c r="J9" s="205"/>
      <c r="K9" s="72">
        <f t="shared" si="0"/>
        <v>0</v>
      </c>
    </row>
    <row r="10" spans="1:11" ht="19.5" customHeight="1">
      <c r="A10" s="213" t="s">
        <v>515</v>
      </c>
      <c r="B10" s="205"/>
      <c r="C10" s="205"/>
      <c r="D10" s="205"/>
      <c r="E10" s="205"/>
      <c r="F10" s="205"/>
      <c r="G10" s="205"/>
      <c r="H10" s="205"/>
      <c r="I10" s="205"/>
      <c r="J10" s="205"/>
      <c r="K10" s="72">
        <f t="shared" si="0"/>
        <v>0</v>
      </c>
    </row>
    <row r="11" spans="1:11" ht="19.5" customHeight="1">
      <c r="A11" s="213" t="s">
        <v>741</v>
      </c>
      <c r="B11" s="205"/>
      <c r="C11" s="205"/>
      <c r="D11" s="205"/>
      <c r="E11" s="205"/>
      <c r="F11" s="205"/>
      <c r="G11" s="205">
        <v>0</v>
      </c>
      <c r="H11" s="205">
        <v>0</v>
      </c>
      <c r="I11" s="205">
        <v>35464000</v>
      </c>
      <c r="J11" s="205">
        <v>42897845342</v>
      </c>
      <c r="K11" s="72">
        <v>42933309342</v>
      </c>
    </row>
    <row r="12" spans="1:12" ht="25.5" customHeight="1">
      <c r="A12" s="214" t="s">
        <v>672</v>
      </c>
      <c r="B12" s="201">
        <v>120000000000</v>
      </c>
      <c r="C12" s="201">
        <v>210352860000</v>
      </c>
      <c r="D12" s="201">
        <v>0</v>
      </c>
      <c r="E12" s="201">
        <v>0</v>
      </c>
      <c r="F12" s="201">
        <v>0</v>
      </c>
      <c r="G12" s="201">
        <v>46931649205</v>
      </c>
      <c r="H12" s="201">
        <v>9772178073</v>
      </c>
      <c r="I12" s="201">
        <v>771800332</v>
      </c>
      <c r="J12" s="201">
        <v>48046038976</v>
      </c>
      <c r="K12" s="258">
        <v>435874526586</v>
      </c>
      <c r="L12" s="253"/>
    </row>
    <row r="13" spans="1:11" ht="19.5" customHeight="1">
      <c r="A13" s="215" t="s">
        <v>516</v>
      </c>
      <c r="B13" s="205">
        <v>0</v>
      </c>
      <c r="C13" s="205"/>
      <c r="D13" s="205">
        <v>0</v>
      </c>
      <c r="E13" s="205">
        <v>0</v>
      </c>
      <c r="F13" s="205">
        <v>0</v>
      </c>
      <c r="G13" s="205">
        <v>0</v>
      </c>
      <c r="H13" s="205">
        <v>0</v>
      </c>
      <c r="I13" s="205"/>
      <c r="J13" s="205">
        <v>17162787047</v>
      </c>
      <c r="K13" s="72">
        <f aca="true" t="shared" si="1" ref="K13:K19">SUM(B13:J13)</f>
        <v>17162787047</v>
      </c>
    </row>
    <row r="14" spans="1:12" ht="19.5" customHeight="1">
      <c r="A14" s="213" t="s">
        <v>517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72">
        <f t="shared" si="1"/>
        <v>0</v>
      </c>
      <c r="L14" s="255"/>
    </row>
    <row r="15" spans="1:11" ht="19.5" customHeight="1">
      <c r="A15" s="213" t="s">
        <v>738</v>
      </c>
      <c r="B15" s="205"/>
      <c r="C15" s="205"/>
      <c r="D15" s="205">
        <v>0</v>
      </c>
      <c r="E15" s="205"/>
      <c r="F15" s="205"/>
      <c r="G15" s="205">
        <v>0</v>
      </c>
      <c r="H15" s="205"/>
      <c r="I15" s="205"/>
      <c r="J15" s="205"/>
      <c r="K15" s="72">
        <f t="shared" si="1"/>
        <v>0</v>
      </c>
    </row>
    <row r="16" spans="1:11" ht="19.5" customHeight="1">
      <c r="A16" s="213" t="s">
        <v>542</v>
      </c>
      <c r="B16" s="205"/>
      <c r="C16" s="205"/>
      <c r="D16" s="205"/>
      <c r="E16" s="205"/>
      <c r="F16" s="205"/>
      <c r="G16" s="205"/>
      <c r="H16" s="205"/>
      <c r="I16" s="205"/>
      <c r="J16" s="205"/>
      <c r="K16" s="72">
        <f t="shared" si="1"/>
        <v>0</v>
      </c>
    </row>
    <row r="17" spans="1:11" ht="19.5" customHeight="1">
      <c r="A17" s="213" t="s">
        <v>543</v>
      </c>
      <c r="B17" s="205"/>
      <c r="C17" s="205"/>
      <c r="D17" s="205"/>
      <c r="E17" s="205"/>
      <c r="F17" s="205"/>
      <c r="G17" s="205"/>
      <c r="H17" s="205"/>
      <c r="I17" s="205"/>
      <c r="J17" s="205"/>
      <c r="K17" s="72">
        <f t="shared" si="1"/>
        <v>0</v>
      </c>
    </row>
    <row r="18" spans="1:11" ht="19.5" customHeight="1">
      <c r="A18" s="213" t="s">
        <v>741</v>
      </c>
      <c r="B18" s="205"/>
      <c r="C18" s="205"/>
      <c r="D18" s="205"/>
      <c r="E18" s="205"/>
      <c r="F18" s="205"/>
      <c r="G18" s="205">
        <v>0</v>
      </c>
      <c r="H18" s="205">
        <v>0</v>
      </c>
      <c r="I18" s="205">
        <v>771800332</v>
      </c>
      <c r="J18" s="205"/>
      <c r="K18" s="72">
        <f t="shared" si="1"/>
        <v>771800332</v>
      </c>
    </row>
    <row r="19" spans="1:12" ht="25.5" customHeight="1">
      <c r="A19" s="216" t="s">
        <v>544</v>
      </c>
      <c r="B19" s="202">
        <f>B12+B13+B14+B15-B16-B17-B18</f>
        <v>120000000000</v>
      </c>
      <c r="C19" s="202">
        <f aca="true" t="shared" si="2" ref="C19:J19">C12+C13+C14+C15-C16-C17-C18</f>
        <v>210352860000</v>
      </c>
      <c r="D19" s="202">
        <f t="shared" si="2"/>
        <v>0</v>
      </c>
      <c r="E19" s="202">
        <f t="shared" si="2"/>
        <v>0</v>
      </c>
      <c r="F19" s="202">
        <f t="shared" si="2"/>
        <v>0</v>
      </c>
      <c r="G19" s="202">
        <f t="shared" si="2"/>
        <v>46931649205</v>
      </c>
      <c r="H19" s="202">
        <f t="shared" si="2"/>
        <v>9772178073</v>
      </c>
      <c r="I19" s="202">
        <f>I12+I13+I14+I15-I16-I17-I18</f>
        <v>0</v>
      </c>
      <c r="J19" s="202">
        <f t="shared" si="2"/>
        <v>65208826023</v>
      </c>
      <c r="K19" s="259">
        <f t="shared" si="1"/>
        <v>452265513301</v>
      </c>
      <c r="L19" s="255" t="e">
        <f>K19-'BCD KT'!#REF!</f>
        <v>#REF!</v>
      </c>
    </row>
    <row r="20" spans="1:11" ht="15.75">
      <c r="A20" s="206"/>
      <c r="B20" s="207"/>
      <c r="C20" s="207"/>
      <c r="D20" s="207"/>
      <c r="E20" s="208"/>
      <c r="F20" s="208"/>
      <c r="G20" s="208"/>
      <c r="H20" s="208"/>
      <c r="I20" s="295"/>
      <c r="J20" s="208"/>
      <c r="K20" s="295"/>
    </row>
    <row r="21" spans="1:12" ht="18" customHeight="1">
      <c r="A21" s="87"/>
      <c r="B21" s="67"/>
      <c r="C21" s="253"/>
      <c r="D21" s="67"/>
      <c r="E21" s="67"/>
      <c r="F21" s="67"/>
      <c r="G21" s="600"/>
      <c r="H21" s="594"/>
      <c r="I21" s="600"/>
      <c r="J21" s="594"/>
      <c r="K21" s="594"/>
      <c r="L21" s="255"/>
    </row>
    <row r="22" spans="1:11" ht="18" customHeight="1">
      <c r="A22" s="87"/>
      <c r="B22" s="67"/>
      <c r="C22" s="253"/>
      <c r="D22" s="67"/>
      <c r="E22" s="67"/>
      <c r="F22" s="67"/>
      <c r="G22" s="594"/>
      <c r="H22" s="594"/>
      <c r="I22" s="594"/>
      <c r="J22" s="594"/>
      <c r="K22" s="594"/>
    </row>
    <row r="23" spans="1:11" ht="15.75">
      <c r="A23" s="87"/>
      <c r="B23" s="67"/>
      <c r="C23" s="253"/>
      <c r="D23" s="67"/>
      <c r="E23" s="67"/>
      <c r="F23" s="67"/>
      <c r="G23" s="594"/>
      <c r="H23" s="594"/>
      <c r="I23" s="594"/>
      <c r="J23" s="594"/>
      <c r="K23" s="594"/>
    </row>
    <row r="24" spans="1:11" ht="15.75">
      <c r="A24" s="87"/>
      <c r="B24" s="67"/>
      <c r="C24" s="253"/>
      <c r="D24" s="67"/>
      <c r="E24" s="67"/>
      <c r="F24" s="67"/>
      <c r="G24" s="594"/>
      <c r="H24" s="594"/>
      <c r="I24" s="594"/>
      <c r="J24" s="594"/>
      <c r="K24" s="594"/>
    </row>
    <row r="25" spans="1:11" ht="15.75">
      <c r="A25" s="95"/>
      <c r="B25" s="67"/>
      <c r="C25" s="67"/>
      <c r="D25" s="67"/>
      <c r="E25" s="67"/>
      <c r="F25" s="67"/>
      <c r="G25" s="547"/>
      <c r="H25" s="547"/>
      <c r="I25" s="547"/>
      <c r="J25" s="547"/>
      <c r="K25" s="547"/>
    </row>
    <row r="26" spans="1:11" ht="15.75">
      <c r="A26" s="87"/>
      <c r="B26" s="67"/>
      <c r="C26" s="67"/>
      <c r="D26" s="67"/>
      <c r="E26" s="67"/>
      <c r="F26" s="67"/>
      <c r="G26" s="594"/>
      <c r="H26" s="594"/>
      <c r="I26" s="594"/>
      <c r="J26" s="594"/>
      <c r="K26" s="594"/>
    </row>
    <row r="27" spans="1:11" ht="15.75">
      <c r="A27" s="87"/>
      <c r="B27" s="67"/>
      <c r="C27" s="67"/>
      <c r="D27" s="67"/>
      <c r="E27" s="67"/>
      <c r="F27" s="67"/>
      <c r="G27" s="594"/>
      <c r="H27" s="594"/>
      <c r="I27" s="594"/>
      <c r="J27" s="594"/>
      <c r="K27" s="594"/>
    </row>
    <row r="28" spans="1:11" ht="15.75">
      <c r="A28" s="87"/>
      <c r="B28" s="67"/>
      <c r="C28" s="67"/>
      <c r="D28" s="67"/>
      <c r="E28" s="67"/>
      <c r="F28" s="67"/>
      <c r="G28" s="594"/>
      <c r="H28" s="594"/>
      <c r="I28" s="594"/>
      <c r="J28" s="594"/>
      <c r="K28" s="594"/>
    </row>
    <row r="29" spans="1:11" ht="15.75">
      <c r="A29" s="87"/>
      <c r="B29" s="67"/>
      <c r="C29" s="67"/>
      <c r="D29" s="67"/>
      <c r="E29" s="67"/>
      <c r="F29" s="67"/>
      <c r="G29" s="594"/>
      <c r="H29" s="594"/>
      <c r="I29" s="594"/>
      <c r="J29" s="594"/>
      <c r="K29" s="594"/>
    </row>
    <row r="30" spans="1:11" ht="15.75">
      <c r="A30" s="87"/>
      <c r="B30" s="67"/>
      <c r="C30" s="67"/>
      <c r="D30" s="67"/>
      <c r="E30" s="67"/>
      <c r="F30" s="67"/>
      <c r="G30" s="594"/>
      <c r="H30" s="594"/>
      <c r="I30" s="594"/>
      <c r="J30" s="594"/>
      <c r="K30" s="594"/>
    </row>
    <row r="31" spans="1:11" ht="15.75">
      <c r="A31" s="87"/>
      <c r="B31" s="67"/>
      <c r="C31" s="67"/>
      <c r="D31" s="67"/>
      <c r="E31" s="67"/>
      <c r="F31" s="67"/>
      <c r="G31" s="594"/>
      <c r="H31" s="594"/>
      <c r="I31" s="594"/>
      <c r="J31" s="594"/>
      <c r="K31" s="594"/>
    </row>
    <row r="32" spans="1:11" ht="15.75">
      <c r="A32" s="87"/>
      <c r="B32" s="67"/>
      <c r="C32" s="67"/>
      <c r="D32" s="67"/>
      <c r="E32" s="67"/>
      <c r="F32" s="67"/>
      <c r="G32" s="594"/>
      <c r="H32" s="594"/>
      <c r="I32" s="594"/>
      <c r="J32" s="594"/>
      <c r="K32" s="594"/>
    </row>
    <row r="33" spans="1:11" ht="15.75">
      <c r="A33" s="87"/>
      <c r="B33" s="67"/>
      <c r="C33" s="67"/>
      <c r="D33" s="67"/>
      <c r="E33" s="67"/>
      <c r="F33" s="67"/>
      <c r="G33" s="594"/>
      <c r="H33" s="594"/>
      <c r="I33" s="594"/>
      <c r="J33" s="594"/>
      <c r="K33" s="594"/>
    </row>
    <row r="34" spans="1:11" ht="15.75">
      <c r="A34" s="87"/>
      <c r="B34" s="67"/>
      <c r="C34" s="67"/>
      <c r="D34" s="67"/>
      <c r="E34" s="67"/>
      <c r="F34" s="67"/>
      <c r="G34" s="594"/>
      <c r="H34" s="594"/>
      <c r="I34" s="594"/>
      <c r="J34" s="594"/>
      <c r="K34" s="594"/>
    </row>
    <row r="35" spans="1:11" ht="15.75">
      <c r="A35" s="87"/>
      <c r="B35" s="67"/>
      <c r="C35" s="67"/>
      <c r="D35" s="67"/>
      <c r="E35" s="67"/>
      <c r="F35" s="67"/>
      <c r="G35" s="594"/>
      <c r="H35" s="594"/>
      <c r="I35" s="594"/>
      <c r="J35" s="594"/>
      <c r="K35" s="594"/>
    </row>
    <row r="36" spans="1:11" ht="15.75">
      <c r="A36" s="86"/>
      <c r="B36" s="67"/>
      <c r="C36" s="67"/>
      <c r="D36" s="67"/>
      <c r="E36" s="67"/>
      <c r="F36" s="67"/>
      <c r="G36" s="594"/>
      <c r="H36" s="594"/>
      <c r="I36" s="594"/>
      <c r="J36" s="594"/>
      <c r="K36" s="594"/>
    </row>
    <row r="37" spans="1:11" ht="15.75">
      <c r="A37" s="95"/>
      <c r="B37" s="67"/>
      <c r="C37" s="67"/>
      <c r="D37" s="67"/>
      <c r="E37" s="67"/>
      <c r="F37" s="67"/>
      <c r="G37" s="594"/>
      <c r="H37" s="594"/>
      <c r="I37" s="594"/>
      <c r="J37" s="594"/>
      <c r="K37" s="594"/>
    </row>
    <row r="38" spans="1:11" ht="15.75">
      <c r="A38" s="87"/>
      <c r="B38" s="67"/>
      <c r="C38" s="67"/>
      <c r="D38" s="67"/>
      <c r="E38" s="67"/>
      <c r="F38" s="67"/>
      <c r="G38" s="594"/>
      <c r="H38" s="594"/>
      <c r="I38" s="594"/>
      <c r="J38" s="594"/>
      <c r="K38" s="594"/>
    </row>
    <row r="39" spans="1:11" ht="15.75">
      <c r="A39" s="95"/>
      <c r="B39" s="67"/>
      <c r="C39" s="67"/>
      <c r="D39" s="67"/>
      <c r="E39" s="67"/>
      <c r="F39" s="67"/>
      <c r="G39" s="67"/>
      <c r="H39" s="67"/>
      <c r="I39" s="67"/>
      <c r="J39" s="67"/>
      <c r="K39" s="67"/>
    </row>
    <row r="40" spans="1:11" ht="15.75">
      <c r="A40" s="86"/>
      <c r="B40" s="67"/>
      <c r="C40" s="67"/>
      <c r="D40" s="67"/>
      <c r="E40" s="67"/>
      <c r="F40" s="67"/>
      <c r="G40" s="67"/>
      <c r="H40" s="67"/>
      <c r="I40" s="67"/>
      <c r="J40" s="67"/>
      <c r="K40" s="67"/>
    </row>
    <row r="41" spans="1:11" ht="15.75">
      <c r="A41" s="86"/>
      <c r="B41" s="67"/>
      <c r="C41" s="67"/>
      <c r="D41" s="67"/>
      <c r="E41" s="67"/>
      <c r="F41" s="67"/>
      <c r="G41" s="67"/>
      <c r="H41" s="67"/>
      <c r="I41" s="67"/>
      <c r="J41" s="67"/>
      <c r="K41" s="67"/>
    </row>
    <row r="42" spans="1:11" ht="15.75">
      <c r="A42" s="86"/>
      <c r="B42" s="67"/>
      <c r="C42" s="67"/>
      <c r="D42" s="67"/>
      <c r="E42" s="67"/>
      <c r="F42" s="67"/>
      <c r="G42" s="67"/>
      <c r="H42" s="67"/>
      <c r="I42" s="67"/>
      <c r="J42" s="67"/>
      <c r="K42" s="67"/>
    </row>
    <row r="43" spans="1:11" ht="15.75">
      <c r="A43" s="596"/>
      <c r="B43" s="599"/>
      <c r="C43" s="599"/>
      <c r="D43" s="599"/>
      <c r="E43" s="599"/>
      <c r="F43" s="599"/>
      <c r="G43" s="599"/>
      <c r="H43" s="599"/>
      <c r="I43" s="67"/>
      <c r="J43" s="67"/>
      <c r="K43" s="67"/>
    </row>
    <row r="44" spans="1:11" ht="15.7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</row>
    <row r="45" spans="1:11" ht="15.75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</row>
    <row r="46" spans="1:11" ht="15.75">
      <c r="A46" s="67"/>
      <c r="B46" s="67"/>
      <c r="C46" s="67"/>
      <c r="D46" s="67"/>
      <c r="E46" s="67"/>
      <c r="F46" s="67"/>
      <c r="G46" s="67"/>
      <c r="H46" s="67"/>
      <c r="I46" s="67"/>
      <c r="J46" s="67"/>
      <c r="K46" s="67"/>
    </row>
    <row r="47" spans="1:11" ht="15.75">
      <c r="A47" s="71"/>
      <c r="B47" s="67"/>
      <c r="C47" s="67"/>
      <c r="D47" s="67"/>
      <c r="E47" s="67"/>
      <c r="F47" s="67"/>
      <c r="G47" s="547"/>
      <c r="H47" s="547"/>
      <c r="I47" s="547"/>
      <c r="J47" s="547"/>
      <c r="K47" s="547"/>
    </row>
    <row r="48" spans="1:11" ht="15.75">
      <c r="A48" s="210"/>
      <c r="B48" s="67"/>
      <c r="C48" s="67"/>
      <c r="D48" s="67"/>
      <c r="E48" s="67"/>
      <c r="F48" s="67"/>
      <c r="G48" s="594"/>
      <c r="H48" s="594"/>
      <c r="I48" s="594"/>
      <c r="J48" s="594"/>
      <c r="K48" s="594"/>
    </row>
    <row r="49" spans="1:11" ht="15.75">
      <c r="A49" s="210"/>
      <c r="B49" s="67"/>
      <c r="C49" s="67"/>
      <c r="D49" s="67"/>
      <c r="E49" s="67"/>
      <c r="F49" s="67"/>
      <c r="G49" s="594"/>
      <c r="H49" s="594"/>
      <c r="I49" s="594"/>
      <c r="J49" s="594"/>
      <c r="K49" s="594"/>
    </row>
    <row r="50" spans="1:11" ht="15.75">
      <c r="A50" s="210"/>
      <c r="B50" s="67"/>
      <c r="C50" s="67"/>
      <c r="D50" s="67"/>
      <c r="E50" s="67"/>
      <c r="F50" s="67"/>
      <c r="G50" s="594"/>
      <c r="H50" s="594"/>
      <c r="I50" s="594"/>
      <c r="J50" s="594"/>
      <c r="K50" s="594"/>
    </row>
    <row r="51" spans="1:11" ht="15.75">
      <c r="A51" s="71"/>
      <c r="B51" s="67"/>
      <c r="C51" s="67"/>
      <c r="D51" s="67"/>
      <c r="E51" s="67"/>
      <c r="F51" s="67"/>
      <c r="G51" s="547"/>
      <c r="H51" s="547"/>
      <c r="I51" s="547"/>
      <c r="J51" s="547"/>
      <c r="K51" s="547"/>
    </row>
    <row r="52" spans="1:11" ht="15.75">
      <c r="A52" s="71"/>
      <c r="B52" s="67"/>
      <c r="C52" s="67"/>
      <c r="D52" s="67"/>
      <c r="E52" s="67"/>
      <c r="F52" s="67"/>
      <c r="G52" s="594"/>
      <c r="H52" s="594"/>
      <c r="I52" s="594"/>
      <c r="J52" s="594"/>
      <c r="K52" s="594"/>
    </row>
    <row r="53" spans="1:11" ht="15.75">
      <c r="A53" s="210"/>
      <c r="B53" s="67"/>
      <c r="C53" s="67"/>
      <c r="D53" s="67"/>
      <c r="E53" s="67"/>
      <c r="F53" s="67"/>
      <c r="G53" s="594"/>
      <c r="H53" s="594"/>
      <c r="I53" s="594"/>
      <c r="J53" s="594"/>
      <c r="K53" s="594"/>
    </row>
    <row r="54" spans="1:11" ht="15.75">
      <c r="A54" s="210"/>
      <c r="B54" s="67"/>
      <c r="C54" s="67"/>
      <c r="D54" s="67"/>
      <c r="E54" s="67"/>
      <c r="F54" s="67"/>
      <c r="G54" s="594"/>
      <c r="H54" s="594"/>
      <c r="I54" s="594"/>
      <c r="J54" s="594"/>
      <c r="K54" s="594"/>
    </row>
    <row r="55" spans="1:11" ht="15.75">
      <c r="A55" s="598"/>
      <c r="B55" s="598"/>
      <c r="C55" s="598"/>
      <c r="D55" s="598"/>
      <c r="E55" s="598"/>
      <c r="F55" s="598"/>
      <c r="G55" s="598"/>
      <c r="H55" s="598"/>
      <c r="I55" s="598"/>
      <c r="J55" s="598"/>
      <c r="K55" s="598"/>
    </row>
    <row r="56" spans="1:11" ht="15.75">
      <c r="A56" s="210"/>
      <c r="B56" s="67"/>
      <c r="C56" s="67"/>
      <c r="D56" s="67"/>
      <c r="E56" s="67"/>
      <c r="F56" s="67"/>
      <c r="G56" s="67"/>
      <c r="H56" s="67"/>
      <c r="I56" s="67"/>
      <c r="J56" s="67"/>
      <c r="K56" s="67"/>
    </row>
    <row r="57" spans="1:11" ht="15.75">
      <c r="A57" s="210"/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.75">
      <c r="A58" s="210"/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.75">
      <c r="A59" s="71"/>
      <c r="B59" s="67"/>
      <c r="C59" s="67"/>
      <c r="D59" s="67"/>
      <c r="E59" s="67"/>
      <c r="F59" s="67"/>
      <c r="G59" s="547"/>
      <c r="H59" s="547"/>
      <c r="I59" s="547"/>
      <c r="J59" s="547"/>
      <c r="K59" s="547"/>
    </row>
    <row r="60" spans="1:11" ht="15.75">
      <c r="A60" s="71"/>
      <c r="B60" s="67"/>
      <c r="C60" s="67"/>
      <c r="D60" s="67"/>
      <c r="E60" s="67"/>
      <c r="F60" s="67"/>
      <c r="G60" s="594"/>
      <c r="H60" s="594"/>
      <c r="I60" s="594"/>
      <c r="J60" s="594"/>
      <c r="K60" s="594"/>
    </row>
    <row r="61" spans="1:11" ht="15.75">
      <c r="A61" s="210"/>
      <c r="B61" s="67"/>
      <c r="C61" s="67"/>
      <c r="D61" s="67"/>
      <c r="E61" s="67"/>
      <c r="F61" s="67"/>
      <c r="G61" s="594"/>
      <c r="H61" s="594"/>
      <c r="I61" s="594"/>
      <c r="J61" s="594"/>
      <c r="K61" s="594"/>
    </row>
    <row r="62" spans="1:11" ht="15.75">
      <c r="A62" s="210"/>
      <c r="B62" s="67"/>
      <c r="C62" s="67"/>
      <c r="D62" s="67"/>
      <c r="E62" s="67"/>
      <c r="F62" s="67"/>
      <c r="G62" s="594"/>
      <c r="H62" s="594"/>
      <c r="I62" s="594"/>
      <c r="J62" s="594"/>
      <c r="K62" s="594"/>
    </row>
    <row r="63" spans="1:11" ht="15.75">
      <c r="A63" s="210"/>
      <c r="B63" s="67"/>
      <c r="C63" s="67"/>
      <c r="D63" s="67"/>
      <c r="E63" s="67"/>
      <c r="F63" s="67"/>
      <c r="G63" s="594"/>
      <c r="H63" s="594"/>
      <c r="I63" s="594"/>
      <c r="J63" s="594"/>
      <c r="K63" s="594"/>
    </row>
    <row r="64" spans="1:11" ht="15.75">
      <c r="A64" s="210"/>
      <c r="B64" s="67"/>
      <c r="C64" s="67"/>
      <c r="D64" s="67"/>
      <c r="E64" s="67"/>
      <c r="F64" s="67"/>
      <c r="G64" s="594"/>
      <c r="H64" s="594"/>
      <c r="I64" s="594"/>
      <c r="J64" s="594"/>
      <c r="K64" s="594"/>
    </row>
    <row r="65" spans="1:11" ht="15.75">
      <c r="A65" s="210"/>
      <c r="B65" s="67"/>
      <c r="C65" s="67"/>
      <c r="D65" s="67"/>
      <c r="E65" s="67"/>
      <c r="F65" s="67"/>
      <c r="G65" s="594"/>
      <c r="H65" s="594"/>
      <c r="I65" s="594"/>
      <c r="J65" s="594"/>
      <c r="K65" s="594"/>
    </row>
    <row r="66" spans="1:11" ht="15.75">
      <c r="A66" s="210"/>
      <c r="B66" s="67"/>
      <c r="C66" s="67"/>
      <c r="D66" s="67"/>
      <c r="E66" s="67"/>
      <c r="F66" s="67"/>
      <c r="G66" s="594"/>
      <c r="H66" s="594"/>
      <c r="I66" s="594"/>
      <c r="J66" s="594"/>
      <c r="K66" s="594"/>
    </row>
    <row r="67" spans="1:11" ht="15.75">
      <c r="A67" s="210"/>
      <c r="B67" s="67"/>
      <c r="C67" s="67"/>
      <c r="D67" s="67"/>
      <c r="E67" s="67"/>
      <c r="F67" s="67"/>
      <c r="G67" s="594"/>
      <c r="H67" s="594"/>
      <c r="I67" s="594"/>
      <c r="J67" s="594"/>
      <c r="K67" s="594"/>
    </row>
    <row r="68" spans="1:11" ht="15.75">
      <c r="A68" s="210"/>
      <c r="B68" s="67"/>
      <c r="C68" s="67"/>
      <c r="D68" s="67"/>
      <c r="E68" s="67"/>
      <c r="F68" s="67"/>
      <c r="G68" s="594"/>
      <c r="H68" s="594"/>
      <c r="I68" s="594"/>
      <c r="J68" s="594"/>
      <c r="K68" s="594"/>
    </row>
    <row r="69" spans="1:11" ht="15.75">
      <c r="A69" s="210"/>
      <c r="B69" s="67"/>
      <c r="C69" s="67"/>
      <c r="D69" s="67"/>
      <c r="E69" s="67"/>
      <c r="F69" s="67"/>
      <c r="G69" s="594"/>
      <c r="H69" s="594"/>
      <c r="I69" s="594"/>
      <c r="J69" s="594"/>
      <c r="K69" s="594"/>
    </row>
    <row r="70" spans="1:11" ht="15.75">
      <c r="A70" s="210"/>
      <c r="B70" s="67"/>
      <c r="C70" s="67"/>
      <c r="D70" s="67"/>
      <c r="E70" s="67"/>
      <c r="F70" s="67"/>
      <c r="G70" s="594"/>
      <c r="H70" s="594"/>
      <c r="I70" s="594"/>
      <c r="J70" s="594"/>
      <c r="K70" s="594"/>
    </row>
    <row r="71" spans="1:11" ht="15.75">
      <c r="A71" s="210"/>
      <c r="B71" s="67"/>
      <c r="C71" s="67"/>
      <c r="D71" s="67"/>
      <c r="E71" s="67"/>
      <c r="F71" s="67"/>
      <c r="G71" s="594"/>
      <c r="H71" s="594"/>
      <c r="I71" s="594"/>
      <c r="J71" s="594"/>
      <c r="K71" s="594"/>
    </row>
    <row r="72" spans="1:11" ht="15.75">
      <c r="A72" s="67"/>
      <c r="B72" s="67"/>
      <c r="C72" s="67"/>
      <c r="D72" s="67"/>
      <c r="E72" s="67"/>
      <c r="F72" s="67"/>
      <c r="G72" s="594"/>
      <c r="H72" s="594"/>
      <c r="I72" s="594"/>
      <c r="J72" s="594"/>
      <c r="K72" s="594"/>
    </row>
    <row r="73" spans="1:11" ht="15.75">
      <c r="A73" s="210"/>
      <c r="B73" s="67"/>
      <c r="C73" s="67"/>
      <c r="D73" s="67"/>
      <c r="E73" s="67"/>
      <c r="F73" s="67"/>
      <c r="G73" s="594"/>
      <c r="H73" s="594"/>
      <c r="I73" s="594"/>
      <c r="J73" s="594"/>
      <c r="K73" s="594"/>
    </row>
    <row r="74" spans="1:11" ht="15.75">
      <c r="A74" s="210"/>
      <c r="B74" s="67"/>
      <c r="C74" s="67"/>
      <c r="D74" s="67"/>
      <c r="E74" s="67"/>
      <c r="F74" s="67"/>
      <c r="G74" s="594"/>
      <c r="H74" s="594"/>
      <c r="I74" s="594"/>
      <c r="J74" s="594"/>
      <c r="K74" s="594"/>
    </row>
    <row r="75" spans="1:11" ht="15.75">
      <c r="A75" s="71"/>
      <c r="B75" s="67"/>
      <c r="C75" s="67"/>
      <c r="D75" s="67"/>
      <c r="E75" s="67"/>
      <c r="F75" s="67"/>
      <c r="G75" s="594"/>
      <c r="H75" s="594"/>
      <c r="I75" s="594"/>
      <c r="J75" s="594"/>
      <c r="K75" s="594"/>
    </row>
    <row r="76" spans="1:11" ht="15.75">
      <c r="A76" s="210"/>
      <c r="B76" s="67"/>
      <c r="C76" s="67"/>
      <c r="D76" s="67"/>
      <c r="E76" s="67"/>
      <c r="F76" s="67"/>
      <c r="G76" s="594"/>
      <c r="H76" s="594"/>
      <c r="I76" s="594"/>
      <c r="J76" s="594"/>
      <c r="K76" s="594"/>
    </row>
    <row r="77" spans="1:11" ht="15.75">
      <c r="A77" s="210"/>
      <c r="B77" s="67"/>
      <c r="C77" s="67"/>
      <c r="D77" s="67"/>
      <c r="E77" s="67"/>
      <c r="F77" s="67"/>
      <c r="G77" s="594"/>
      <c r="H77" s="594"/>
      <c r="I77" s="594"/>
      <c r="J77" s="594"/>
      <c r="K77" s="594"/>
    </row>
    <row r="78" spans="1:11" ht="15.75">
      <c r="A78" s="210"/>
      <c r="B78" s="67"/>
      <c r="C78" s="67"/>
      <c r="D78" s="67"/>
      <c r="E78" s="67"/>
      <c r="F78" s="67"/>
      <c r="G78" s="594"/>
      <c r="H78" s="594"/>
      <c r="I78" s="594"/>
      <c r="J78" s="594"/>
      <c r="K78" s="594"/>
    </row>
    <row r="79" spans="1:11" ht="15.75">
      <c r="A79" s="210"/>
      <c r="B79" s="67"/>
      <c r="C79" s="67"/>
      <c r="D79" s="67"/>
      <c r="E79" s="67"/>
      <c r="F79" s="67"/>
      <c r="G79" s="594"/>
      <c r="H79" s="594"/>
      <c r="I79" s="594"/>
      <c r="J79" s="594"/>
      <c r="K79" s="594"/>
    </row>
    <row r="80" spans="1:11" ht="15.75">
      <c r="A80" s="210"/>
      <c r="B80" s="67"/>
      <c r="C80" s="67"/>
      <c r="D80" s="67"/>
      <c r="E80" s="67"/>
      <c r="F80" s="67"/>
      <c r="G80" s="594"/>
      <c r="H80" s="594"/>
      <c r="I80" s="594"/>
      <c r="J80" s="594"/>
      <c r="K80" s="594"/>
    </row>
    <row r="81" spans="1:11" ht="15.75">
      <c r="A81" s="210"/>
      <c r="B81" s="67"/>
      <c r="C81" s="67"/>
      <c r="D81" s="67"/>
      <c r="E81" s="67"/>
      <c r="F81" s="67"/>
      <c r="G81" s="594"/>
      <c r="H81" s="594"/>
      <c r="I81" s="594"/>
      <c r="J81" s="594"/>
      <c r="K81" s="594"/>
    </row>
    <row r="82" spans="1:11" ht="15.75">
      <c r="A82" s="210"/>
      <c r="B82" s="67"/>
      <c r="C82" s="67"/>
      <c r="D82" s="67"/>
      <c r="E82" s="67"/>
      <c r="F82" s="67"/>
      <c r="G82" s="594"/>
      <c r="H82" s="594"/>
      <c r="I82" s="594"/>
      <c r="J82" s="594"/>
      <c r="K82" s="594"/>
    </row>
    <row r="83" spans="1:11" ht="15.75">
      <c r="A83" s="67"/>
      <c r="B83" s="67"/>
      <c r="C83" s="67"/>
      <c r="D83" s="67"/>
      <c r="E83" s="67"/>
      <c r="F83" s="67"/>
      <c r="G83" s="67"/>
      <c r="H83" s="67"/>
      <c r="I83" s="67"/>
      <c r="J83" s="67"/>
      <c r="K83" s="67"/>
    </row>
    <row r="84" spans="1:11" ht="15.75">
      <c r="A84" s="71"/>
      <c r="B84" s="67"/>
      <c r="C84" s="67"/>
      <c r="D84" s="67"/>
      <c r="E84" s="67"/>
      <c r="F84" s="67"/>
      <c r="G84" s="67"/>
      <c r="H84" s="67"/>
      <c r="I84" s="67"/>
      <c r="J84" s="67"/>
      <c r="K84" s="67"/>
    </row>
    <row r="85" spans="1:11" ht="15.75">
      <c r="A85" s="210"/>
      <c r="B85" s="67"/>
      <c r="C85" s="67"/>
      <c r="D85" s="67"/>
      <c r="E85" s="67"/>
      <c r="F85" s="67"/>
      <c r="G85" s="67"/>
      <c r="H85" s="67"/>
      <c r="I85" s="67"/>
      <c r="J85" s="67"/>
      <c r="K85" s="67"/>
    </row>
    <row r="86" spans="1:11" ht="15.75">
      <c r="A86" s="210"/>
      <c r="B86" s="67"/>
      <c r="C86" s="67"/>
      <c r="D86" s="67"/>
      <c r="E86" s="67"/>
      <c r="F86" s="67"/>
      <c r="G86" s="67"/>
      <c r="H86" s="67"/>
      <c r="I86" s="67"/>
      <c r="J86" s="67"/>
      <c r="K86" s="67"/>
    </row>
    <row r="87" spans="1:11" ht="15.75">
      <c r="A87" s="210"/>
      <c r="B87" s="67"/>
      <c r="C87" s="67"/>
      <c r="D87" s="67"/>
      <c r="E87" s="67"/>
      <c r="F87" s="67"/>
      <c r="G87" s="67"/>
      <c r="H87" s="67"/>
      <c r="I87" s="67"/>
      <c r="J87" s="67"/>
      <c r="K87" s="67"/>
    </row>
    <row r="88" spans="1:11" ht="15.75">
      <c r="A88" s="210"/>
      <c r="B88" s="67"/>
      <c r="C88" s="67"/>
      <c r="D88" s="67"/>
      <c r="E88" s="67"/>
      <c r="F88" s="67"/>
      <c r="G88" s="67"/>
      <c r="H88" s="67"/>
      <c r="I88" s="67"/>
      <c r="J88" s="67"/>
      <c r="K88" s="67"/>
    </row>
    <row r="89" spans="1:11" ht="15.75">
      <c r="A89" s="71"/>
      <c r="B89" s="67"/>
      <c r="C89" s="67"/>
      <c r="D89" s="67"/>
      <c r="E89" s="67"/>
      <c r="F89" s="67"/>
      <c r="G89" s="547"/>
      <c r="H89" s="547"/>
      <c r="I89" s="547"/>
      <c r="J89" s="547"/>
      <c r="K89" s="547"/>
    </row>
    <row r="90" spans="1:11" ht="15.75">
      <c r="A90" s="210"/>
      <c r="B90" s="67"/>
      <c r="C90" s="67"/>
      <c r="D90" s="67"/>
      <c r="E90" s="67"/>
      <c r="F90" s="67"/>
      <c r="G90" s="594"/>
      <c r="H90" s="594"/>
      <c r="I90" s="594"/>
      <c r="J90" s="594"/>
      <c r="K90" s="594"/>
    </row>
    <row r="91" spans="1:11" ht="15.75">
      <c r="A91" s="210"/>
      <c r="B91" s="67"/>
      <c r="C91" s="67"/>
      <c r="D91" s="67"/>
      <c r="E91" s="67"/>
      <c r="F91" s="67"/>
      <c r="G91" s="594"/>
      <c r="H91" s="594"/>
      <c r="I91" s="594"/>
      <c r="J91" s="594"/>
      <c r="K91" s="594"/>
    </row>
    <row r="92" spans="1:11" ht="15.75">
      <c r="A92" s="210"/>
      <c r="B92" s="67"/>
      <c r="C92" s="67"/>
      <c r="D92" s="67"/>
      <c r="E92" s="67"/>
      <c r="F92" s="67"/>
      <c r="G92" s="594"/>
      <c r="H92" s="594"/>
      <c r="I92" s="594"/>
      <c r="J92" s="594"/>
      <c r="K92" s="594"/>
    </row>
    <row r="93" spans="1:11" ht="15.75">
      <c r="A93" s="67"/>
      <c r="B93" s="67"/>
      <c r="C93" s="67"/>
      <c r="D93" s="67"/>
      <c r="E93" s="67"/>
      <c r="F93" s="67"/>
      <c r="G93" s="594"/>
      <c r="H93" s="594"/>
      <c r="I93" s="594"/>
      <c r="J93" s="594"/>
      <c r="K93" s="594"/>
    </row>
    <row r="94" spans="1:11" ht="15.75">
      <c r="A94" s="71"/>
      <c r="B94" s="67"/>
      <c r="C94" s="67"/>
      <c r="D94" s="67"/>
      <c r="E94" s="67"/>
      <c r="F94" s="67"/>
      <c r="G94" s="594"/>
      <c r="H94" s="594"/>
      <c r="I94" s="594"/>
      <c r="J94" s="594"/>
      <c r="K94" s="594"/>
    </row>
    <row r="95" spans="1:11" ht="15.75">
      <c r="A95" s="210"/>
      <c r="B95" s="67"/>
      <c r="C95" s="67"/>
      <c r="D95" s="67"/>
      <c r="E95" s="67"/>
      <c r="F95" s="67"/>
      <c r="G95" s="594"/>
      <c r="H95" s="594"/>
      <c r="I95" s="594"/>
      <c r="J95" s="594"/>
      <c r="K95" s="594"/>
    </row>
    <row r="96" spans="1:11" ht="15.75">
      <c r="A96" s="210"/>
      <c r="B96" s="67"/>
      <c r="C96" s="67"/>
      <c r="D96" s="67"/>
      <c r="E96" s="67"/>
      <c r="F96" s="67"/>
      <c r="G96" s="594"/>
      <c r="H96" s="594"/>
      <c r="I96" s="594"/>
      <c r="J96" s="594"/>
      <c r="K96" s="594"/>
    </row>
    <row r="97" spans="1:11" ht="15.75">
      <c r="A97" s="210"/>
      <c r="B97" s="67"/>
      <c r="C97" s="67"/>
      <c r="D97" s="67"/>
      <c r="E97" s="67"/>
      <c r="F97" s="67"/>
      <c r="G97" s="594"/>
      <c r="H97" s="594"/>
      <c r="I97" s="594"/>
      <c r="J97" s="594"/>
      <c r="K97" s="594"/>
    </row>
    <row r="98" spans="1:11" ht="15.75">
      <c r="A98" s="67"/>
      <c r="B98" s="67"/>
      <c r="C98" s="67"/>
      <c r="D98" s="67"/>
      <c r="E98" s="67"/>
      <c r="F98" s="67"/>
      <c r="G98" s="594"/>
      <c r="H98" s="594"/>
      <c r="I98" s="594"/>
      <c r="J98" s="594"/>
      <c r="K98" s="594"/>
    </row>
    <row r="99" spans="1:11" ht="15.75">
      <c r="A99" s="71"/>
      <c r="B99" s="67"/>
      <c r="C99" s="67"/>
      <c r="D99" s="67"/>
      <c r="E99" s="67"/>
      <c r="F99" s="67"/>
      <c r="G99" s="547"/>
      <c r="H99" s="547"/>
      <c r="I99" s="547"/>
      <c r="J99" s="547"/>
      <c r="K99" s="547"/>
    </row>
    <row r="100" spans="1:11" ht="15.75">
      <c r="A100" s="71"/>
      <c r="B100" s="67"/>
      <c r="C100" s="67"/>
      <c r="D100" s="67"/>
      <c r="E100" s="67"/>
      <c r="F100" s="67"/>
      <c r="G100" s="594"/>
      <c r="H100" s="594"/>
      <c r="I100" s="594"/>
      <c r="J100" s="594"/>
      <c r="K100" s="594"/>
    </row>
    <row r="101" spans="1:11" ht="15.75">
      <c r="A101" s="210"/>
      <c r="B101" s="67"/>
      <c r="C101" s="67"/>
      <c r="D101" s="67"/>
      <c r="E101" s="67"/>
      <c r="F101" s="67"/>
      <c r="G101" s="594"/>
      <c r="H101" s="594"/>
      <c r="I101" s="594"/>
      <c r="J101" s="594"/>
      <c r="K101" s="594"/>
    </row>
    <row r="102" spans="1:11" ht="15.75">
      <c r="A102" s="210"/>
      <c r="B102" s="67"/>
      <c r="C102" s="67"/>
      <c r="D102" s="67"/>
      <c r="E102" s="67"/>
      <c r="F102" s="67"/>
      <c r="G102" s="594"/>
      <c r="H102" s="594"/>
      <c r="I102" s="594"/>
      <c r="J102" s="594"/>
      <c r="K102" s="594"/>
    </row>
    <row r="103" spans="1:11" ht="15.75">
      <c r="A103" s="71"/>
      <c r="B103" s="67"/>
      <c r="C103" s="67"/>
      <c r="D103" s="67"/>
      <c r="E103" s="67"/>
      <c r="F103" s="67"/>
      <c r="G103" s="594"/>
      <c r="H103" s="594"/>
      <c r="I103" s="594"/>
      <c r="J103" s="594"/>
      <c r="K103" s="594"/>
    </row>
    <row r="104" spans="1:11" ht="15.75">
      <c r="A104" s="210"/>
      <c r="B104" s="67"/>
      <c r="C104" s="67"/>
      <c r="D104" s="67"/>
      <c r="E104" s="67"/>
      <c r="F104" s="67"/>
      <c r="G104" s="594"/>
      <c r="H104" s="594"/>
      <c r="I104" s="594"/>
      <c r="J104" s="594"/>
      <c r="K104" s="594"/>
    </row>
    <row r="105" spans="1:11" ht="15.75">
      <c r="A105" s="210"/>
      <c r="B105" s="67"/>
      <c r="C105" s="67"/>
      <c r="D105" s="67"/>
      <c r="E105" s="67"/>
      <c r="F105" s="67"/>
      <c r="G105" s="594"/>
      <c r="H105" s="594"/>
      <c r="I105" s="594"/>
      <c r="J105" s="594"/>
      <c r="K105" s="594"/>
    </row>
    <row r="106" spans="1:11" ht="15.75">
      <c r="A106" s="71"/>
      <c r="B106" s="67"/>
      <c r="C106" s="67"/>
      <c r="D106" s="67"/>
      <c r="E106" s="67"/>
      <c r="F106" s="67"/>
      <c r="G106" s="594"/>
      <c r="H106" s="594"/>
      <c r="I106" s="594"/>
      <c r="J106" s="594"/>
      <c r="K106" s="594"/>
    </row>
    <row r="107" spans="1:11" ht="15.75">
      <c r="A107" s="71"/>
      <c r="B107" s="67"/>
      <c r="C107" s="67"/>
      <c r="D107" s="67"/>
      <c r="E107" s="67"/>
      <c r="F107" s="67"/>
      <c r="G107" s="594"/>
      <c r="H107" s="594"/>
      <c r="I107" s="594"/>
      <c r="J107" s="594"/>
      <c r="K107" s="594"/>
    </row>
    <row r="108" spans="1:11" ht="15.75">
      <c r="A108" s="71"/>
      <c r="B108" s="67"/>
      <c r="C108" s="67"/>
      <c r="D108" s="67"/>
      <c r="E108" s="67"/>
      <c r="F108" s="67"/>
      <c r="G108" s="594"/>
      <c r="H108" s="594"/>
      <c r="I108" s="594"/>
      <c r="J108" s="594"/>
      <c r="K108" s="594"/>
    </row>
    <row r="109" spans="1:11" ht="15.75">
      <c r="A109" s="67"/>
      <c r="B109" s="67"/>
      <c r="C109" s="67"/>
      <c r="D109" s="67"/>
      <c r="E109" s="67"/>
      <c r="F109" s="67"/>
      <c r="G109" s="594"/>
      <c r="H109" s="594"/>
      <c r="I109" s="594"/>
      <c r="J109" s="594"/>
      <c r="K109" s="594"/>
    </row>
    <row r="110" spans="1:11" ht="15.75">
      <c r="A110" s="596"/>
      <c r="B110" s="597"/>
      <c r="C110" s="597"/>
      <c r="D110" s="597"/>
      <c r="E110" s="597"/>
      <c r="F110" s="67"/>
      <c r="G110" s="547"/>
      <c r="H110" s="547"/>
      <c r="I110" s="547"/>
      <c r="J110" s="547"/>
      <c r="K110" s="547"/>
    </row>
    <row r="111" spans="1:11" ht="15.75">
      <c r="A111" s="210"/>
      <c r="B111" s="67"/>
      <c r="C111" s="67"/>
      <c r="D111" s="67"/>
      <c r="E111" s="67"/>
      <c r="F111" s="67"/>
      <c r="G111" s="594"/>
      <c r="H111" s="594"/>
      <c r="I111" s="594"/>
      <c r="J111" s="594"/>
      <c r="K111" s="594"/>
    </row>
    <row r="112" spans="1:11" ht="15.75">
      <c r="A112" s="595"/>
      <c r="B112" s="595"/>
      <c r="C112" s="595"/>
      <c r="D112" s="595"/>
      <c r="E112" s="595"/>
      <c r="F112" s="595"/>
      <c r="G112" s="594"/>
      <c r="H112" s="594"/>
      <c r="I112" s="594"/>
      <c r="J112" s="594"/>
      <c r="K112" s="594"/>
    </row>
    <row r="113" spans="1:11" ht="15.75">
      <c r="A113" s="210"/>
      <c r="B113" s="67"/>
      <c r="C113" s="67"/>
      <c r="D113" s="67"/>
      <c r="E113" s="67"/>
      <c r="F113" s="67"/>
      <c r="G113" s="594"/>
      <c r="H113" s="594"/>
      <c r="I113" s="594"/>
      <c r="J113" s="594"/>
      <c r="K113" s="594"/>
    </row>
    <row r="114" spans="1:11" ht="15.75">
      <c r="A114" s="210"/>
      <c r="B114" s="67"/>
      <c r="C114" s="67"/>
      <c r="D114" s="67"/>
      <c r="E114" s="67"/>
      <c r="F114" s="67"/>
      <c r="G114" s="594"/>
      <c r="H114" s="594"/>
      <c r="I114" s="594"/>
      <c r="J114" s="594"/>
      <c r="K114" s="594"/>
    </row>
    <row r="115" spans="1:11" ht="15.75">
      <c r="A115" s="210"/>
      <c r="B115" s="67"/>
      <c r="C115" s="67"/>
      <c r="D115" s="67"/>
      <c r="E115" s="67"/>
      <c r="F115" s="67"/>
      <c r="G115" s="594"/>
      <c r="H115" s="594"/>
      <c r="I115" s="594"/>
      <c r="J115" s="594"/>
      <c r="K115" s="594"/>
    </row>
    <row r="116" spans="1:11" ht="15.75">
      <c r="A116" s="210"/>
      <c r="B116" s="67"/>
      <c r="C116" s="67"/>
      <c r="D116" s="67"/>
      <c r="E116" s="67"/>
      <c r="F116" s="67"/>
      <c r="G116" s="594"/>
      <c r="H116" s="594"/>
      <c r="I116" s="594"/>
      <c r="J116" s="594"/>
      <c r="K116" s="594"/>
    </row>
    <row r="117" spans="1:11" ht="15.75">
      <c r="A117" s="210"/>
      <c r="B117" s="67"/>
      <c r="C117" s="67"/>
      <c r="D117" s="67"/>
      <c r="E117" s="67"/>
      <c r="F117" s="67"/>
      <c r="G117" s="594"/>
      <c r="H117" s="594"/>
      <c r="I117" s="594"/>
      <c r="J117" s="594"/>
      <c r="K117" s="594"/>
    </row>
    <row r="118" spans="1:11" ht="15.75">
      <c r="A118" s="71"/>
      <c r="B118" s="67"/>
      <c r="C118" s="67"/>
      <c r="D118" s="67"/>
      <c r="E118" s="67"/>
      <c r="F118" s="67"/>
      <c r="G118" s="594"/>
      <c r="H118" s="594"/>
      <c r="I118" s="594"/>
      <c r="J118" s="594"/>
      <c r="K118" s="594"/>
    </row>
    <row r="119" spans="1:11" ht="15.75">
      <c r="A119" s="71"/>
      <c r="B119" s="67"/>
      <c r="C119" s="67"/>
      <c r="D119" s="67"/>
      <c r="E119" s="67"/>
      <c r="F119" s="67"/>
      <c r="G119" s="594"/>
      <c r="H119" s="594"/>
      <c r="I119" s="594"/>
      <c r="J119" s="594"/>
      <c r="K119" s="594"/>
    </row>
    <row r="120" spans="1:11" ht="15.75">
      <c r="A120" s="210"/>
      <c r="B120" s="67"/>
      <c r="C120" s="67"/>
      <c r="D120" s="67"/>
      <c r="E120" s="67"/>
      <c r="F120" s="67"/>
      <c r="G120" s="67"/>
      <c r="H120" s="67"/>
      <c r="I120" s="67"/>
      <c r="J120" s="67"/>
      <c r="K120" s="67"/>
    </row>
    <row r="121" spans="1:11" ht="15.75">
      <c r="A121" s="210"/>
      <c r="B121" s="67"/>
      <c r="C121" s="67"/>
      <c r="D121" s="67"/>
      <c r="E121" s="67"/>
      <c r="F121" s="67"/>
      <c r="G121" s="67"/>
      <c r="H121" s="67"/>
      <c r="I121" s="67"/>
      <c r="J121" s="67"/>
      <c r="K121" s="67"/>
    </row>
    <row r="122" spans="1:11" ht="15.75">
      <c r="A122" s="210"/>
      <c r="B122" s="67"/>
      <c r="C122" s="67"/>
      <c r="D122" s="67"/>
      <c r="E122" s="67"/>
      <c r="F122" s="67"/>
      <c r="G122" s="67"/>
      <c r="H122" s="67"/>
      <c r="I122" s="67"/>
      <c r="J122" s="67"/>
      <c r="K122" s="67"/>
    </row>
    <row r="123" spans="1:11" ht="15.75">
      <c r="A123" s="71"/>
      <c r="B123" s="67"/>
      <c r="C123" s="67"/>
      <c r="D123" s="67"/>
      <c r="E123" s="67"/>
      <c r="F123" s="67"/>
      <c r="G123" s="67"/>
      <c r="H123" s="67"/>
      <c r="I123" s="67"/>
      <c r="J123" s="67"/>
      <c r="K123" s="67"/>
    </row>
    <row r="124" spans="1:11" ht="15.75">
      <c r="A124" s="210"/>
      <c r="B124" s="67"/>
      <c r="C124" s="67"/>
      <c r="D124" s="67"/>
      <c r="E124" s="67"/>
      <c r="F124" s="67"/>
      <c r="G124" s="67"/>
      <c r="H124" s="67"/>
      <c r="I124" s="67"/>
      <c r="J124" s="67"/>
      <c r="K124" s="67"/>
    </row>
    <row r="125" spans="1:11" ht="15.75">
      <c r="A125" s="210"/>
      <c r="B125" s="67"/>
      <c r="C125" s="67"/>
      <c r="D125" s="67"/>
      <c r="E125" s="67"/>
      <c r="F125" s="67"/>
      <c r="G125" s="67"/>
      <c r="H125" s="67"/>
      <c r="I125" s="67"/>
      <c r="J125" s="67"/>
      <c r="K125" s="67"/>
    </row>
    <row r="126" spans="1:11" ht="15.75">
      <c r="A126" s="592"/>
      <c r="B126" s="593"/>
      <c r="C126" s="593"/>
      <c r="D126" s="593"/>
      <c r="E126" s="593"/>
      <c r="F126" s="593"/>
      <c r="G126" s="593"/>
      <c r="H126" s="593"/>
      <c r="I126" s="593"/>
      <c r="J126" s="593"/>
      <c r="K126" s="593"/>
    </row>
    <row r="127" spans="1:11" ht="15.75">
      <c r="A127" s="592"/>
      <c r="B127" s="593"/>
      <c r="C127" s="593"/>
      <c r="D127" s="593"/>
      <c r="E127" s="593"/>
      <c r="F127" s="593"/>
      <c r="G127" s="593"/>
      <c r="H127" s="593"/>
      <c r="I127" s="593"/>
      <c r="J127" s="593"/>
      <c r="K127" s="593"/>
    </row>
    <row r="128" spans="1:11" ht="15.75">
      <c r="A128" s="210"/>
      <c r="B128" s="67"/>
      <c r="C128" s="67"/>
      <c r="D128" s="67"/>
      <c r="E128" s="67"/>
      <c r="F128" s="67"/>
      <c r="G128" s="67"/>
      <c r="H128" s="67"/>
      <c r="I128" s="67"/>
      <c r="J128" s="67"/>
      <c r="K128" s="67"/>
    </row>
    <row r="129" spans="1:11" ht="15.75">
      <c r="A129" s="210"/>
      <c r="B129" s="67"/>
      <c r="C129" s="67"/>
      <c r="D129" s="67"/>
      <c r="E129" s="67"/>
      <c r="F129" s="67"/>
      <c r="G129" s="67"/>
      <c r="H129" s="67"/>
      <c r="I129" s="67"/>
      <c r="J129" s="67"/>
      <c r="K129" s="67"/>
    </row>
    <row r="130" spans="1:11" ht="15.75">
      <c r="A130" s="210"/>
      <c r="B130" s="67"/>
      <c r="C130" s="67"/>
      <c r="D130" s="67"/>
      <c r="E130" s="67"/>
      <c r="F130" s="67"/>
      <c r="G130" s="67"/>
      <c r="H130" s="67"/>
      <c r="I130" s="67"/>
      <c r="J130" s="67"/>
      <c r="K130" s="67"/>
    </row>
    <row r="131" spans="1:11" ht="15.75">
      <c r="A131" s="210"/>
      <c r="B131" s="67"/>
      <c r="C131" s="67"/>
      <c r="D131" s="67"/>
      <c r="E131" s="67"/>
      <c r="F131" s="67"/>
      <c r="G131" s="67"/>
      <c r="H131" s="67"/>
      <c r="I131" s="67"/>
      <c r="J131" s="67"/>
      <c r="K131" s="67"/>
    </row>
    <row r="132" spans="1:11" ht="15.75">
      <c r="A132" s="210"/>
      <c r="B132" s="67"/>
      <c r="C132" s="67"/>
      <c r="D132" s="67"/>
      <c r="E132" s="67"/>
      <c r="F132" s="67"/>
      <c r="G132" s="67"/>
      <c r="H132" s="67"/>
      <c r="I132" s="67"/>
      <c r="J132" s="67"/>
      <c r="K132" s="67"/>
    </row>
    <row r="133" spans="1:11" ht="15.75">
      <c r="A133" s="210"/>
      <c r="B133" s="67"/>
      <c r="C133" s="67"/>
      <c r="D133" s="67"/>
      <c r="E133" s="67"/>
      <c r="F133" s="67"/>
      <c r="G133" s="67"/>
      <c r="H133" s="67"/>
      <c r="I133" s="67"/>
      <c r="J133" s="67"/>
      <c r="K133" s="67"/>
    </row>
    <row r="134" spans="1:11" ht="15.75">
      <c r="A134" s="71"/>
      <c r="B134" s="67"/>
      <c r="C134" s="67"/>
      <c r="D134" s="67"/>
      <c r="E134" s="67"/>
      <c r="F134" s="67"/>
      <c r="G134" s="67"/>
      <c r="H134" s="67"/>
      <c r="I134" s="67"/>
      <c r="J134" s="67"/>
      <c r="K134" s="67"/>
    </row>
    <row r="135" spans="1:11" ht="15.75">
      <c r="A135" s="210"/>
      <c r="B135" s="67"/>
      <c r="C135" s="67"/>
      <c r="D135" s="67"/>
      <c r="E135" s="67"/>
      <c r="F135" s="67"/>
      <c r="G135" s="67"/>
      <c r="H135" s="67"/>
      <c r="I135" s="67"/>
      <c r="J135" s="67"/>
      <c r="K135" s="67"/>
    </row>
    <row r="136" spans="1:11" ht="15.75">
      <c r="A136" s="210"/>
      <c r="B136" s="67"/>
      <c r="C136" s="67"/>
      <c r="D136" s="67"/>
      <c r="E136" s="67"/>
      <c r="F136" s="67"/>
      <c r="G136" s="67"/>
      <c r="H136" s="67"/>
      <c r="I136" s="67"/>
      <c r="J136" s="67"/>
      <c r="K136" s="67"/>
    </row>
    <row r="137" spans="1:11" ht="15.75">
      <c r="A137" s="71"/>
      <c r="B137" s="67"/>
      <c r="C137" s="67"/>
      <c r="D137" s="67"/>
      <c r="E137" s="67"/>
      <c r="F137" s="67"/>
      <c r="G137" s="67"/>
      <c r="H137" s="67"/>
      <c r="I137" s="67"/>
      <c r="J137" s="67"/>
      <c r="K137" s="67"/>
    </row>
    <row r="138" spans="1:11" ht="15.75">
      <c r="A138" s="71"/>
      <c r="B138" s="67"/>
      <c r="C138" s="67"/>
      <c r="D138" s="67"/>
      <c r="E138" s="67"/>
      <c r="F138" s="67"/>
      <c r="G138" s="67"/>
      <c r="H138" s="67"/>
      <c r="I138" s="67"/>
      <c r="J138" s="67"/>
      <c r="K138" s="67"/>
    </row>
    <row r="139" spans="1:11" ht="15.75">
      <c r="A139" s="71"/>
      <c r="B139" s="67"/>
      <c r="C139" s="67"/>
      <c r="D139" s="67"/>
      <c r="E139" s="67"/>
      <c r="F139" s="67"/>
      <c r="G139" s="67"/>
      <c r="H139" s="67"/>
      <c r="I139" s="67"/>
      <c r="J139" s="67"/>
      <c r="K139" s="67"/>
    </row>
    <row r="140" spans="1:11" ht="15.75">
      <c r="A140" s="71"/>
      <c r="B140" s="67"/>
      <c r="C140" s="67"/>
      <c r="D140" s="67"/>
      <c r="E140" s="67"/>
      <c r="F140" s="67"/>
      <c r="G140" s="67"/>
      <c r="H140" s="67"/>
      <c r="I140" s="67"/>
      <c r="J140" s="67"/>
      <c r="K140" s="67"/>
    </row>
    <row r="141" spans="1:11" ht="15.75">
      <c r="A141" s="67"/>
      <c r="B141" s="67"/>
      <c r="C141" s="67"/>
      <c r="D141" s="67"/>
      <c r="E141" s="67"/>
      <c r="F141" s="67"/>
      <c r="G141" s="67"/>
      <c r="H141" s="67"/>
      <c r="I141" s="67"/>
      <c r="J141" s="67"/>
      <c r="K141" s="67"/>
    </row>
    <row r="142" spans="1:11" ht="15.75">
      <c r="A142" s="67"/>
      <c r="B142" s="67"/>
      <c r="C142" s="67"/>
      <c r="D142" s="67"/>
      <c r="E142" s="67"/>
      <c r="F142" s="67"/>
      <c r="G142" s="67"/>
      <c r="H142" s="67"/>
      <c r="I142" s="67"/>
      <c r="J142" s="67"/>
      <c r="K142" s="67"/>
    </row>
    <row r="143" spans="1:11" ht="15.75">
      <c r="A143" s="67"/>
      <c r="B143" s="67"/>
      <c r="C143" s="67"/>
      <c r="D143" s="67"/>
      <c r="E143" s="67"/>
      <c r="F143" s="594"/>
      <c r="G143" s="594"/>
      <c r="H143" s="594"/>
      <c r="I143" s="594"/>
      <c r="J143" s="69"/>
      <c r="K143" s="67"/>
    </row>
    <row r="144" spans="1:11" ht="15.75">
      <c r="A144" s="67"/>
      <c r="B144" s="67"/>
      <c r="C144" s="67"/>
      <c r="D144" s="67"/>
      <c r="E144" s="67"/>
      <c r="F144" s="594"/>
      <c r="G144" s="594"/>
      <c r="H144" s="594"/>
      <c r="I144" s="594"/>
      <c r="J144" s="69"/>
      <c r="K144" s="67"/>
    </row>
    <row r="145" spans="1:11" ht="15.7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</row>
    <row r="146" spans="1:11" ht="15.75">
      <c r="A146" s="67"/>
      <c r="B146" s="67"/>
      <c r="C146" s="67"/>
      <c r="D146" s="67"/>
      <c r="E146" s="67"/>
      <c r="F146" s="67"/>
      <c r="G146" s="67"/>
      <c r="H146" s="67"/>
      <c r="I146" s="67"/>
      <c r="J146" s="67"/>
      <c r="K146" s="67"/>
    </row>
    <row r="147" spans="1:11" ht="15.75">
      <c r="A147" s="67"/>
      <c r="B147" s="67"/>
      <c r="C147" s="67"/>
      <c r="D147" s="67"/>
      <c r="E147" s="67"/>
      <c r="F147" s="67"/>
      <c r="G147" s="67"/>
      <c r="H147" s="67"/>
      <c r="I147" s="67"/>
      <c r="J147" s="67"/>
      <c r="K147" s="67"/>
    </row>
    <row r="148" spans="1:11" ht="15.75">
      <c r="A148" s="591"/>
      <c r="B148" s="591"/>
      <c r="C148" s="591"/>
      <c r="D148" s="591"/>
      <c r="E148" s="591"/>
      <c r="F148" s="591"/>
      <c r="G148" s="591"/>
      <c r="H148" s="591"/>
      <c r="I148" s="67"/>
      <c r="J148" s="67"/>
      <c r="K148" s="67"/>
    </row>
  </sheetData>
  <sheetProtection/>
  <mergeCells count="171">
    <mergeCell ref="G21:H21"/>
    <mergeCell ref="I21:K21"/>
    <mergeCell ref="G22:H22"/>
    <mergeCell ref="I22:K22"/>
    <mergeCell ref="G23:H23"/>
    <mergeCell ref="I23:K23"/>
    <mergeCell ref="G24:H24"/>
    <mergeCell ref="I24:K24"/>
    <mergeCell ref="G25:H25"/>
    <mergeCell ref="I25:K25"/>
    <mergeCell ref="G26:H26"/>
    <mergeCell ref="I26:K26"/>
    <mergeCell ref="G27:H27"/>
    <mergeCell ref="I27:K27"/>
    <mergeCell ref="G28:H28"/>
    <mergeCell ref="I28:K28"/>
    <mergeCell ref="G29:H29"/>
    <mergeCell ref="I29:K29"/>
    <mergeCell ref="G30:H30"/>
    <mergeCell ref="I30:K30"/>
    <mergeCell ref="G31:H31"/>
    <mergeCell ref="I31:K31"/>
    <mergeCell ref="G32:H32"/>
    <mergeCell ref="I32:K32"/>
    <mergeCell ref="G33:H33"/>
    <mergeCell ref="I33:K33"/>
    <mergeCell ref="G34:H34"/>
    <mergeCell ref="I34:K34"/>
    <mergeCell ref="G35:H35"/>
    <mergeCell ref="I35:K35"/>
    <mergeCell ref="G36:H36"/>
    <mergeCell ref="I36:K36"/>
    <mergeCell ref="G37:H37"/>
    <mergeCell ref="I37:K37"/>
    <mergeCell ref="G38:H38"/>
    <mergeCell ref="I38:K38"/>
    <mergeCell ref="A43:H43"/>
    <mergeCell ref="G47:H47"/>
    <mergeCell ref="I47:K47"/>
    <mergeCell ref="G48:H48"/>
    <mergeCell ref="I48:K48"/>
    <mergeCell ref="G49:H49"/>
    <mergeCell ref="I49:K49"/>
    <mergeCell ref="G50:H50"/>
    <mergeCell ref="I50:K50"/>
    <mergeCell ref="G51:H51"/>
    <mergeCell ref="I51:K51"/>
    <mergeCell ref="G52:H52"/>
    <mergeCell ref="I52:K52"/>
    <mergeCell ref="G53:H53"/>
    <mergeCell ref="I53:K53"/>
    <mergeCell ref="G54:H54"/>
    <mergeCell ref="I54:K54"/>
    <mergeCell ref="A55:K55"/>
    <mergeCell ref="G59:H59"/>
    <mergeCell ref="I59:K59"/>
    <mergeCell ref="G60:H60"/>
    <mergeCell ref="I60:K60"/>
    <mergeCell ref="G61:H61"/>
    <mergeCell ref="I61:K61"/>
    <mergeCell ref="G62:H62"/>
    <mergeCell ref="I62:K62"/>
    <mergeCell ref="G63:H63"/>
    <mergeCell ref="I63:K63"/>
    <mergeCell ref="G64:H64"/>
    <mergeCell ref="I64:K64"/>
    <mergeCell ref="G65:H65"/>
    <mergeCell ref="I65:K65"/>
    <mergeCell ref="G66:H66"/>
    <mergeCell ref="I66:K66"/>
    <mergeCell ref="G67:H67"/>
    <mergeCell ref="I67:K67"/>
    <mergeCell ref="G68:H68"/>
    <mergeCell ref="I68:K68"/>
    <mergeCell ref="G69:H69"/>
    <mergeCell ref="I69:K69"/>
    <mergeCell ref="G70:H70"/>
    <mergeCell ref="I70:K70"/>
    <mergeCell ref="G71:H71"/>
    <mergeCell ref="I71:K71"/>
    <mergeCell ref="G72:H72"/>
    <mergeCell ref="I72:K72"/>
    <mergeCell ref="G73:H73"/>
    <mergeCell ref="I73:K73"/>
    <mergeCell ref="G74:H74"/>
    <mergeCell ref="I74:K74"/>
    <mergeCell ref="G75:H75"/>
    <mergeCell ref="I75:K75"/>
    <mergeCell ref="G76:H76"/>
    <mergeCell ref="I76:K76"/>
    <mergeCell ref="G77:H77"/>
    <mergeCell ref="I77:K77"/>
    <mergeCell ref="G78:H78"/>
    <mergeCell ref="I78:K78"/>
    <mergeCell ref="G79:H79"/>
    <mergeCell ref="I79:K79"/>
    <mergeCell ref="G80:H80"/>
    <mergeCell ref="I80:K80"/>
    <mergeCell ref="G81:H81"/>
    <mergeCell ref="I81:K81"/>
    <mergeCell ref="G82:H82"/>
    <mergeCell ref="I82:K82"/>
    <mergeCell ref="G89:H89"/>
    <mergeCell ref="I89:K89"/>
    <mergeCell ref="G90:H90"/>
    <mergeCell ref="I90:K90"/>
    <mergeCell ref="G91:H91"/>
    <mergeCell ref="I91:K91"/>
    <mergeCell ref="G92:H92"/>
    <mergeCell ref="I92:K92"/>
    <mergeCell ref="G93:H93"/>
    <mergeCell ref="I93:K93"/>
    <mergeCell ref="G94:H94"/>
    <mergeCell ref="I94:K94"/>
    <mergeCell ref="G95:H95"/>
    <mergeCell ref="I95:K95"/>
    <mergeCell ref="G96:H96"/>
    <mergeCell ref="I96:K96"/>
    <mergeCell ref="G97:H97"/>
    <mergeCell ref="I97:K97"/>
    <mergeCell ref="G98:H98"/>
    <mergeCell ref="I98:K98"/>
    <mergeCell ref="G99:H99"/>
    <mergeCell ref="I99:K99"/>
    <mergeCell ref="G100:H100"/>
    <mergeCell ref="I100:K100"/>
    <mergeCell ref="G101:H101"/>
    <mergeCell ref="I101:K101"/>
    <mergeCell ref="G102:H102"/>
    <mergeCell ref="I102:K102"/>
    <mergeCell ref="G103:H103"/>
    <mergeCell ref="I103:K103"/>
    <mergeCell ref="G104:H104"/>
    <mergeCell ref="I104:K104"/>
    <mergeCell ref="G105:H105"/>
    <mergeCell ref="I105:K105"/>
    <mergeCell ref="G106:H106"/>
    <mergeCell ref="I106:K106"/>
    <mergeCell ref="G107:H107"/>
    <mergeCell ref="I107:K107"/>
    <mergeCell ref="G108:H108"/>
    <mergeCell ref="I108:K108"/>
    <mergeCell ref="G109:H109"/>
    <mergeCell ref="I109:K109"/>
    <mergeCell ref="A110:E110"/>
    <mergeCell ref="G110:H110"/>
    <mergeCell ref="I110:K110"/>
    <mergeCell ref="G111:H111"/>
    <mergeCell ref="I111:K111"/>
    <mergeCell ref="A112:F112"/>
    <mergeCell ref="G112:H112"/>
    <mergeCell ref="I112:K112"/>
    <mergeCell ref="G113:H113"/>
    <mergeCell ref="I113:K113"/>
    <mergeCell ref="I119:K119"/>
    <mergeCell ref="G114:H114"/>
    <mergeCell ref="I114:K114"/>
    <mergeCell ref="G115:H115"/>
    <mergeCell ref="I115:K115"/>
    <mergeCell ref="G116:H116"/>
    <mergeCell ref="I116:K116"/>
    <mergeCell ref="A148:H148"/>
    <mergeCell ref="A126:K126"/>
    <mergeCell ref="A127:K127"/>
    <mergeCell ref="F143:I143"/>
    <mergeCell ref="F144:I144"/>
    <mergeCell ref="G117:H117"/>
    <mergeCell ref="I117:K117"/>
    <mergeCell ref="G118:H118"/>
    <mergeCell ref="I118:K118"/>
    <mergeCell ref="G119:H119"/>
  </mergeCells>
  <printOptions horizontalCentered="1"/>
  <pageMargins left="0.2" right="0.22" top="0.98" bottom="0.1968503937007874" header="0.5118110236220472" footer="0.3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GN183"/>
  <sheetViews>
    <sheetView showGridLines="0" zoomScale="90" zoomScaleNormal="90" zoomScalePageLayoutView="0" workbookViewId="0" topLeftCell="B1">
      <pane xSplit="4" ySplit="3" topLeftCell="F4" activePane="bottomRight" state="frozen"/>
      <selection pane="topLeft" activeCell="B1" sqref="B1"/>
      <selection pane="topRight" activeCell="F1" sqref="F1"/>
      <selection pane="bottomLeft" activeCell="B4" sqref="B4"/>
      <selection pane="bottomRight" activeCell="A1" sqref="A1"/>
    </sheetView>
  </sheetViews>
  <sheetFormatPr defaultColWidth="9.00390625" defaultRowHeight="12.75"/>
  <cols>
    <col min="1" max="1" width="7.25390625" style="6" customWidth="1"/>
    <col min="2" max="2" width="11.875" style="6" customWidth="1"/>
    <col min="3" max="3" width="15.375" style="6" customWidth="1"/>
    <col min="4" max="5" width="14.875" style="6" customWidth="1"/>
    <col min="6" max="6" width="17.125" style="6" customWidth="1"/>
    <col min="7" max="7" width="17.375" style="6" customWidth="1"/>
    <col min="8" max="196" width="9.125" style="253" customWidth="1"/>
    <col min="197" max="16384" width="9.125" style="6" customWidth="1"/>
  </cols>
  <sheetData>
    <row r="1" ht="31.5" customHeight="1"/>
    <row r="3" spans="1:7" ht="24" customHeight="1">
      <c r="A3" s="602" t="s">
        <v>603</v>
      </c>
      <c r="B3" s="602"/>
      <c r="C3" s="602"/>
      <c r="D3" s="602"/>
      <c r="F3" s="68" t="s">
        <v>57</v>
      </c>
      <c r="G3" s="68" t="s">
        <v>56</v>
      </c>
    </row>
    <row r="4" spans="2:7" ht="17.25" customHeight="1">
      <c r="B4" s="217" t="s">
        <v>604</v>
      </c>
      <c r="C4" s="217"/>
      <c r="D4" s="217"/>
      <c r="E4" s="217"/>
      <c r="F4" s="260">
        <v>23110010000</v>
      </c>
      <c r="G4" s="260">
        <v>23110010000</v>
      </c>
    </row>
    <row r="5" spans="2:7" ht="17.25" customHeight="1">
      <c r="B5" s="217" t="s">
        <v>605</v>
      </c>
      <c r="C5" s="217"/>
      <c r="D5" s="217"/>
      <c r="E5" s="217"/>
      <c r="F5" s="260">
        <f>76889990000+20000000000</f>
        <v>96889990000</v>
      </c>
      <c r="G5" s="260">
        <v>96889990000</v>
      </c>
    </row>
    <row r="6" spans="1:7" ht="17.25" customHeight="1">
      <c r="A6" s="209"/>
      <c r="B6" s="219"/>
      <c r="C6" s="220" t="s">
        <v>724</v>
      </c>
      <c r="D6" s="217"/>
      <c r="E6" s="217"/>
      <c r="F6" s="222">
        <f>F4+F5</f>
        <v>120000000000</v>
      </c>
      <c r="G6" s="222">
        <v>120000000000</v>
      </c>
    </row>
    <row r="7" spans="2:7" ht="17.25" customHeight="1">
      <c r="B7" s="217" t="s">
        <v>792</v>
      </c>
      <c r="C7" s="217"/>
      <c r="D7" s="217"/>
      <c r="E7" s="217"/>
      <c r="F7" s="387"/>
      <c r="G7" s="222"/>
    </row>
    <row r="8" spans="1:7" ht="17.25" customHeight="1">
      <c r="A8" s="209"/>
      <c r="B8" s="217" t="s">
        <v>606</v>
      </c>
      <c r="C8" s="217"/>
      <c r="D8" s="217"/>
      <c r="E8" s="217"/>
      <c r="F8" s="260">
        <v>0</v>
      </c>
      <c r="G8" s="260">
        <v>0</v>
      </c>
    </row>
    <row r="9" spans="1:7" ht="17.25" customHeight="1">
      <c r="A9" s="209"/>
      <c r="B9" s="217"/>
      <c r="C9" s="217"/>
      <c r="D9" s="217"/>
      <c r="E9" s="217"/>
      <c r="F9" s="221"/>
      <c r="G9" s="222"/>
    </row>
    <row r="10" spans="1:7" ht="17.25" customHeight="1">
      <c r="A10" s="71" t="s">
        <v>612</v>
      </c>
      <c r="B10" s="67"/>
      <c r="C10" s="67"/>
      <c r="D10" s="67"/>
      <c r="E10" s="67"/>
      <c r="F10" s="68" t="s">
        <v>57</v>
      </c>
      <c r="G10" s="68" t="s">
        <v>56</v>
      </c>
    </row>
    <row r="11" spans="2:7" ht="17.25" customHeight="1">
      <c r="B11" s="210" t="s">
        <v>793</v>
      </c>
      <c r="C11" s="67"/>
      <c r="D11" s="67"/>
      <c r="E11" s="67"/>
      <c r="F11" s="222"/>
      <c r="G11" s="222"/>
    </row>
    <row r="12" spans="2:7" ht="17.25" customHeight="1">
      <c r="B12" s="210" t="s">
        <v>794</v>
      </c>
      <c r="C12" s="67"/>
      <c r="D12" s="67"/>
      <c r="E12" s="67"/>
      <c r="F12" s="222">
        <f>G12+G13</f>
        <v>120000000000</v>
      </c>
      <c r="G12" s="222">
        <v>120000000000</v>
      </c>
    </row>
    <row r="13" spans="2:7" ht="17.25" customHeight="1">
      <c r="B13" s="210" t="s">
        <v>795</v>
      </c>
      <c r="C13" s="67"/>
      <c r="D13" s="67"/>
      <c r="E13" s="67"/>
      <c r="F13" s="222">
        <v>0</v>
      </c>
      <c r="G13" s="222"/>
    </row>
    <row r="14" spans="2:7" ht="17.25" customHeight="1">
      <c r="B14" s="210" t="s">
        <v>796</v>
      </c>
      <c r="C14" s="67"/>
      <c r="D14" s="67"/>
      <c r="E14" s="67"/>
      <c r="F14" s="222"/>
      <c r="G14" s="222"/>
    </row>
    <row r="15" spans="2:7" ht="17.25" customHeight="1">
      <c r="B15" s="210" t="s">
        <v>797</v>
      </c>
      <c r="C15" s="67"/>
      <c r="D15" s="67"/>
      <c r="E15" s="67"/>
      <c r="F15" s="222"/>
      <c r="G15" s="222"/>
    </row>
    <row r="16" spans="2:7" ht="17.25" customHeight="1">
      <c r="B16" s="210" t="s">
        <v>798</v>
      </c>
      <c r="C16" s="67"/>
      <c r="D16" s="67"/>
      <c r="E16" s="67"/>
      <c r="F16" s="222">
        <v>0</v>
      </c>
      <c r="G16" s="222">
        <v>0</v>
      </c>
    </row>
    <row r="17" spans="1:7" ht="17.25" customHeight="1">
      <c r="A17" s="71" t="s">
        <v>613</v>
      </c>
      <c r="B17" s="67"/>
      <c r="C17" s="67"/>
      <c r="D17" s="67"/>
      <c r="E17" s="67"/>
      <c r="F17" s="222"/>
      <c r="G17" s="222"/>
    </row>
    <row r="18" spans="2:7" ht="17.25" customHeight="1">
      <c r="B18" s="210" t="s">
        <v>614</v>
      </c>
      <c r="C18" s="67"/>
      <c r="D18" s="67"/>
      <c r="E18" s="67"/>
      <c r="F18" s="222">
        <v>0</v>
      </c>
      <c r="G18" s="222">
        <v>0</v>
      </c>
    </row>
    <row r="19" spans="2:7" ht="17.25" customHeight="1">
      <c r="B19" s="210" t="s">
        <v>615</v>
      </c>
      <c r="C19" s="67"/>
      <c r="D19" s="67"/>
      <c r="E19" s="67"/>
      <c r="F19" s="222">
        <v>0</v>
      </c>
      <c r="G19" s="222">
        <v>0</v>
      </c>
    </row>
    <row r="20" spans="2:7" ht="17.25" customHeight="1">
      <c r="B20" s="210" t="s">
        <v>616</v>
      </c>
      <c r="C20" s="67"/>
      <c r="D20" s="67"/>
      <c r="E20" s="67"/>
      <c r="F20" s="222"/>
      <c r="G20" s="222"/>
    </row>
    <row r="21" spans="2:7" ht="17.25" customHeight="1">
      <c r="B21" s="210" t="s">
        <v>799</v>
      </c>
      <c r="C21" s="67"/>
      <c r="D21" s="67"/>
      <c r="E21" s="67"/>
      <c r="F21" s="222">
        <v>0</v>
      </c>
      <c r="G21" s="222">
        <v>0</v>
      </c>
    </row>
    <row r="22" spans="1:7" ht="17.25" customHeight="1">
      <c r="A22" s="71" t="s">
        <v>617</v>
      </c>
      <c r="B22" s="67"/>
      <c r="C22" s="67"/>
      <c r="D22" s="67"/>
      <c r="E22" s="67"/>
      <c r="F22" s="68" t="s">
        <v>57</v>
      </c>
      <c r="G22" s="68" t="s">
        <v>56</v>
      </c>
    </row>
    <row r="23" spans="2:7" ht="17.25" customHeight="1">
      <c r="B23" s="210" t="s">
        <v>618</v>
      </c>
      <c r="C23" s="67"/>
      <c r="D23" s="67"/>
      <c r="E23" s="67"/>
      <c r="F23" s="222">
        <v>12000000</v>
      </c>
      <c r="G23" s="222">
        <v>12000000</v>
      </c>
    </row>
    <row r="24" spans="2:7" ht="17.25" customHeight="1">
      <c r="B24" s="210" t="s">
        <v>619</v>
      </c>
      <c r="C24" s="67"/>
      <c r="D24" s="67"/>
      <c r="E24" s="67"/>
      <c r="F24" s="222">
        <v>12000000</v>
      </c>
      <c r="G24" s="222">
        <v>12000000</v>
      </c>
    </row>
    <row r="25" spans="2:7" ht="17.25" customHeight="1">
      <c r="B25" s="210" t="s">
        <v>620</v>
      </c>
      <c r="C25" s="67"/>
      <c r="D25" s="67"/>
      <c r="E25" s="67"/>
      <c r="F25" s="222">
        <v>12000000</v>
      </c>
      <c r="G25" s="222">
        <v>12000000</v>
      </c>
    </row>
    <row r="26" spans="2:7" ht="17.25" customHeight="1">
      <c r="B26" s="210" t="s">
        <v>800</v>
      </c>
      <c r="C26" s="67"/>
      <c r="D26" s="67"/>
      <c r="E26" s="67"/>
      <c r="F26" s="222">
        <v>0</v>
      </c>
      <c r="G26" s="222">
        <v>0</v>
      </c>
    </row>
    <row r="27" spans="2:7" ht="17.25" customHeight="1">
      <c r="B27" s="210" t="s">
        <v>801</v>
      </c>
      <c r="C27" s="67"/>
      <c r="D27" s="67"/>
      <c r="E27" s="67"/>
      <c r="F27" s="222"/>
      <c r="G27" s="222"/>
    </row>
    <row r="28" spans="2:7" ht="17.25" customHeight="1">
      <c r="B28" s="210" t="s">
        <v>620</v>
      </c>
      <c r="C28" s="67"/>
      <c r="D28" s="67"/>
      <c r="E28" s="67"/>
      <c r="F28" s="222">
        <v>0</v>
      </c>
      <c r="G28" s="222">
        <v>0</v>
      </c>
    </row>
    <row r="29" spans="2:7" ht="17.25" customHeight="1">
      <c r="B29" s="210" t="s">
        <v>800</v>
      </c>
      <c r="C29" s="67"/>
      <c r="D29" s="67"/>
      <c r="E29" s="67"/>
      <c r="F29" s="222">
        <v>0</v>
      </c>
      <c r="G29" s="222">
        <v>0</v>
      </c>
    </row>
    <row r="30" spans="2:7" ht="17.25" customHeight="1">
      <c r="B30" s="210" t="s">
        <v>802</v>
      </c>
      <c r="C30" s="67"/>
      <c r="D30" s="67"/>
      <c r="E30" s="67"/>
      <c r="F30" s="222">
        <f>F24-F27</f>
        <v>12000000</v>
      </c>
      <c r="G30" s="222">
        <v>12000000</v>
      </c>
    </row>
    <row r="31" spans="2:7" ht="17.25" customHeight="1">
      <c r="B31" s="210" t="s">
        <v>620</v>
      </c>
      <c r="C31" s="67"/>
      <c r="D31" s="67"/>
      <c r="E31" s="67"/>
      <c r="F31" s="222">
        <f>F25-F28</f>
        <v>12000000</v>
      </c>
      <c r="G31" s="222">
        <v>12000000</v>
      </c>
    </row>
    <row r="32" spans="2:7" ht="17.25" customHeight="1">
      <c r="B32" s="210" t="s">
        <v>800</v>
      </c>
      <c r="C32" s="67"/>
      <c r="D32" s="67"/>
      <c r="E32" s="67"/>
      <c r="F32" s="222"/>
      <c r="G32" s="222"/>
    </row>
    <row r="33" spans="2:7" ht="9.75" customHeight="1">
      <c r="B33" s="210"/>
      <c r="C33" s="67"/>
      <c r="D33" s="67"/>
      <c r="E33" s="67"/>
      <c r="F33" s="222"/>
      <c r="G33" s="222"/>
    </row>
    <row r="34" spans="2:7" ht="17.25" customHeight="1">
      <c r="B34" s="71" t="s">
        <v>621</v>
      </c>
      <c r="C34" s="67"/>
      <c r="D34" s="67"/>
      <c r="E34" s="67"/>
      <c r="F34" s="222">
        <v>10000</v>
      </c>
      <c r="G34" s="222">
        <v>10000</v>
      </c>
    </row>
    <row r="35" spans="1:7" ht="22.5" customHeight="1">
      <c r="A35" s="71" t="s">
        <v>637</v>
      </c>
      <c r="B35" s="67"/>
      <c r="C35" s="67"/>
      <c r="D35" s="67"/>
      <c r="E35" s="67"/>
      <c r="F35" s="68" t="s">
        <v>57</v>
      </c>
      <c r="G35" s="68" t="s">
        <v>56</v>
      </c>
    </row>
    <row r="36" spans="1:7" ht="17.25" customHeight="1">
      <c r="A36" s="71"/>
      <c r="B36" s="210" t="s">
        <v>638</v>
      </c>
      <c r="C36" s="67"/>
      <c r="D36" s="67"/>
      <c r="E36" s="67"/>
      <c r="F36" s="222">
        <f>'BCD KT'!D95</f>
        <v>46931649205</v>
      </c>
      <c r="G36" s="222">
        <f>'BCD KT'!E95</f>
        <v>46931649205</v>
      </c>
    </row>
    <row r="37" spans="1:7" ht="17.25" customHeight="1">
      <c r="A37" s="71"/>
      <c r="B37" s="210" t="s">
        <v>639</v>
      </c>
      <c r="C37" s="67"/>
      <c r="D37" s="67"/>
      <c r="E37" s="67"/>
      <c r="F37" s="222">
        <f>'BCD KT'!D96</f>
        <v>9772178073</v>
      </c>
      <c r="G37" s="222">
        <f>'BCD KT'!E96</f>
        <v>9772178073</v>
      </c>
    </row>
    <row r="38" spans="1:7" ht="17.25" customHeight="1">
      <c r="A38" s="71"/>
      <c r="B38" s="210" t="s">
        <v>641</v>
      </c>
      <c r="C38" s="67"/>
      <c r="D38" s="67"/>
      <c r="E38" s="67"/>
      <c r="F38" s="222">
        <f>'BCD KT'!D97</f>
        <v>0</v>
      </c>
      <c r="G38" s="222">
        <f>'BCD KT'!E97</f>
        <v>771800332</v>
      </c>
    </row>
    <row r="39" spans="1:7" ht="22.5" customHeight="1">
      <c r="A39" s="71"/>
      <c r="B39" s="71" t="s">
        <v>642</v>
      </c>
      <c r="C39" s="67"/>
      <c r="D39" s="67"/>
      <c r="E39" s="67"/>
      <c r="F39" s="222"/>
      <c r="G39" s="222"/>
    </row>
    <row r="40" spans="1:7" ht="21" customHeight="1">
      <c r="A40" s="596" t="s">
        <v>643</v>
      </c>
      <c r="B40" s="599"/>
      <c r="C40" s="599"/>
      <c r="D40" s="599"/>
      <c r="E40" s="599"/>
      <c r="F40" s="599"/>
      <c r="G40" s="599"/>
    </row>
    <row r="41" spans="1:7" ht="17.25" customHeight="1">
      <c r="A41" s="67"/>
      <c r="B41" s="210" t="s">
        <v>644</v>
      </c>
      <c r="C41" s="67"/>
      <c r="D41" s="67"/>
      <c r="E41" s="67"/>
      <c r="F41" s="67"/>
      <c r="G41" s="67"/>
    </row>
    <row r="42" spans="1:7" ht="17.25" customHeight="1">
      <c r="A42" s="67"/>
      <c r="B42" s="210" t="s">
        <v>644</v>
      </c>
      <c r="C42" s="67"/>
      <c r="D42" s="67"/>
      <c r="E42" s="67"/>
      <c r="F42" s="67"/>
      <c r="G42" s="67"/>
    </row>
    <row r="43" spans="1:7" ht="17.25" customHeight="1">
      <c r="A43" s="67"/>
      <c r="B43" s="210" t="s">
        <v>644</v>
      </c>
      <c r="C43" s="67"/>
      <c r="D43" s="67"/>
      <c r="E43" s="67"/>
      <c r="F43" s="67"/>
      <c r="G43" s="67"/>
    </row>
    <row r="44" spans="1:7" ht="17.25" customHeight="1">
      <c r="A44" s="71" t="s">
        <v>645</v>
      </c>
      <c r="B44" s="67"/>
      <c r="C44" s="67"/>
      <c r="D44" s="67"/>
      <c r="E44" s="67"/>
      <c r="F44" s="68" t="s">
        <v>57</v>
      </c>
      <c r="G44" s="68" t="s">
        <v>56</v>
      </c>
    </row>
    <row r="45" spans="2:7" ht="17.25" customHeight="1">
      <c r="B45" s="210" t="s">
        <v>803</v>
      </c>
      <c r="C45" s="67"/>
      <c r="D45" s="67"/>
      <c r="E45" s="67"/>
      <c r="F45" s="68"/>
      <c r="G45" s="68"/>
    </row>
    <row r="46" spans="2:7" ht="17.25" customHeight="1">
      <c r="B46" s="210" t="s">
        <v>804</v>
      </c>
      <c r="C46" s="67"/>
      <c r="D46" s="67"/>
      <c r="E46" s="67"/>
      <c r="F46" s="68"/>
      <c r="G46" s="68"/>
    </row>
    <row r="47" spans="2:7" ht="17.25" customHeight="1">
      <c r="B47" s="210" t="s">
        <v>646</v>
      </c>
      <c r="C47" s="67"/>
      <c r="D47" s="67"/>
      <c r="E47" s="67"/>
      <c r="F47" s="68"/>
      <c r="G47" s="68"/>
    </row>
    <row r="48" spans="1:7" ht="17.25" customHeight="1">
      <c r="A48" s="71" t="s">
        <v>647</v>
      </c>
      <c r="B48" s="67"/>
      <c r="C48" s="67"/>
      <c r="D48" s="67"/>
      <c r="E48" s="67"/>
      <c r="F48" s="68" t="s">
        <v>57</v>
      </c>
      <c r="G48" s="68" t="s">
        <v>56</v>
      </c>
    </row>
    <row r="49" spans="1:7" ht="17.25" customHeight="1">
      <c r="A49" s="71" t="s">
        <v>648</v>
      </c>
      <c r="B49" s="67"/>
      <c r="C49" s="67"/>
      <c r="D49" s="67"/>
      <c r="E49" s="67"/>
      <c r="F49" s="67"/>
      <c r="G49" s="67"/>
    </row>
    <row r="50" spans="2:7" ht="17.25" customHeight="1">
      <c r="B50" s="210" t="s">
        <v>805</v>
      </c>
      <c r="C50" s="67"/>
      <c r="D50" s="67"/>
      <c r="E50" s="67"/>
      <c r="F50" s="67"/>
      <c r="G50" s="67"/>
    </row>
    <row r="51" spans="2:7" ht="17.25" customHeight="1">
      <c r="B51" s="210" t="s">
        <v>806</v>
      </c>
      <c r="C51" s="67"/>
      <c r="D51" s="67"/>
      <c r="E51" s="67"/>
      <c r="F51" s="67"/>
      <c r="G51" s="67"/>
    </row>
    <row r="52" spans="1:2" ht="18.75" customHeight="1">
      <c r="A52" s="2" t="s">
        <v>649</v>
      </c>
      <c r="B52" s="2"/>
    </row>
    <row r="53" spans="2:7" ht="17.25" customHeight="1">
      <c r="B53" s="210" t="s">
        <v>632</v>
      </c>
      <c r="C53" s="67"/>
      <c r="D53" s="67"/>
      <c r="E53" s="67"/>
      <c r="F53" s="67"/>
      <c r="G53" s="67"/>
    </row>
    <row r="54" spans="2:7" ht="17.25" customHeight="1">
      <c r="B54" s="210" t="s">
        <v>807</v>
      </c>
      <c r="C54" s="67"/>
      <c r="D54" s="67"/>
      <c r="E54" s="67"/>
      <c r="F54" s="67"/>
      <c r="G54" s="67"/>
    </row>
    <row r="55" spans="2:7" ht="17.25" customHeight="1">
      <c r="B55" s="210" t="s">
        <v>808</v>
      </c>
      <c r="C55" s="67"/>
      <c r="D55" s="67"/>
      <c r="E55" s="67"/>
      <c r="F55" s="67"/>
      <c r="G55" s="67"/>
    </row>
    <row r="56" spans="1:7" ht="17.25" customHeight="1">
      <c r="A56" s="223" t="s">
        <v>650</v>
      </c>
      <c r="B56" s="67"/>
      <c r="C56" s="67"/>
      <c r="D56" s="67"/>
      <c r="E56" s="67"/>
      <c r="F56" s="67"/>
      <c r="G56" s="67" t="s">
        <v>651</v>
      </c>
    </row>
    <row r="57" spans="1:7" ht="17.25" customHeight="1">
      <c r="A57" s="210"/>
      <c r="B57" s="67"/>
      <c r="C57" s="67"/>
      <c r="D57" s="67"/>
      <c r="E57" s="67"/>
      <c r="F57" s="67"/>
      <c r="G57" s="67"/>
    </row>
    <row r="58" spans="1:7" ht="17.25" customHeight="1">
      <c r="A58" s="71"/>
      <c r="B58" s="67"/>
      <c r="C58" s="67"/>
      <c r="D58" s="67"/>
      <c r="E58" s="67"/>
      <c r="F58" s="68" t="s">
        <v>57</v>
      </c>
      <c r="G58" s="68" t="s">
        <v>56</v>
      </c>
    </row>
    <row r="59" spans="1:196" s="74" customFormat="1" ht="17.25" customHeight="1">
      <c r="A59" s="394" t="s">
        <v>652</v>
      </c>
      <c r="B59" s="395"/>
      <c r="C59" s="395"/>
      <c r="D59" s="395"/>
      <c r="E59" s="395"/>
      <c r="F59" s="396" t="e">
        <f>#REF!</f>
        <v>#REF!</v>
      </c>
      <c r="G59" s="396">
        <f>SUM(G60:G63)</f>
        <v>61419252701</v>
      </c>
      <c r="H59" s="398"/>
      <c r="I59" s="398"/>
      <c r="J59" s="398"/>
      <c r="K59" s="398"/>
      <c r="L59" s="398"/>
      <c r="M59" s="398"/>
      <c r="N59" s="398"/>
      <c r="O59" s="398"/>
      <c r="P59" s="398"/>
      <c r="Q59" s="398"/>
      <c r="R59" s="398"/>
      <c r="S59" s="398"/>
      <c r="T59" s="398"/>
      <c r="U59" s="398"/>
      <c r="V59" s="398"/>
      <c r="W59" s="398"/>
      <c r="X59" s="398"/>
      <c r="Y59" s="398"/>
      <c r="Z59" s="398"/>
      <c r="AA59" s="398"/>
      <c r="AB59" s="398"/>
      <c r="AC59" s="398"/>
      <c r="AD59" s="398"/>
      <c r="AE59" s="398"/>
      <c r="AF59" s="398"/>
      <c r="AG59" s="398"/>
      <c r="AH59" s="398"/>
      <c r="AI59" s="398"/>
      <c r="AJ59" s="398"/>
      <c r="AK59" s="398"/>
      <c r="AL59" s="398"/>
      <c r="AM59" s="398"/>
      <c r="AN59" s="398"/>
      <c r="AO59" s="398"/>
      <c r="AP59" s="398"/>
      <c r="AQ59" s="398"/>
      <c r="AR59" s="398"/>
      <c r="AS59" s="398"/>
      <c r="AT59" s="398"/>
      <c r="AU59" s="398"/>
      <c r="AV59" s="398"/>
      <c r="AW59" s="398"/>
      <c r="AX59" s="398"/>
      <c r="AY59" s="398"/>
      <c r="AZ59" s="398"/>
      <c r="BA59" s="398"/>
      <c r="BB59" s="398"/>
      <c r="BC59" s="398"/>
      <c r="BD59" s="398"/>
      <c r="BE59" s="398"/>
      <c r="BF59" s="398"/>
      <c r="BG59" s="398"/>
      <c r="BH59" s="398"/>
      <c r="BI59" s="398"/>
      <c r="BJ59" s="398"/>
      <c r="BK59" s="398"/>
      <c r="BL59" s="398"/>
      <c r="BM59" s="398"/>
      <c r="BN59" s="398"/>
      <c r="BO59" s="398"/>
      <c r="BP59" s="398"/>
      <c r="BQ59" s="398"/>
      <c r="BR59" s="398"/>
      <c r="BS59" s="398"/>
      <c r="BT59" s="398"/>
      <c r="BU59" s="398"/>
      <c r="BV59" s="398"/>
      <c r="BW59" s="398"/>
      <c r="BX59" s="398"/>
      <c r="BY59" s="398"/>
      <c r="BZ59" s="398"/>
      <c r="CA59" s="398"/>
      <c r="CB59" s="398"/>
      <c r="CC59" s="398"/>
      <c r="CD59" s="398"/>
      <c r="CE59" s="398"/>
      <c r="CF59" s="398"/>
      <c r="CG59" s="398"/>
      <c r="CH59" s="398"/>
      <c r="CI59" s="398"/>
      <c r="CJ59" s="398"/>
      <c r="CK59" s="398"/>
      <c r="CL59" s="398"/>
      <c r="CM59" s="398"/>
      <c r="CN59" s="398"/>
      <c r="CO59" s="398"/>
      <c r="CP59" s="398"/>
      <c r="CQ59" s="398"/>
      <c r="CR59" s="398"/>
      <c r="CS59" s="398"/>
      <c r="CT59" s="398"/>
      <c r="CU59" s="398"/>
      <c r="CV59" s="398"/>
      <c r="CW59" s="398"/>
      <c r="CX59" s="398"/>
      <c r="CY59" s="398"/>
      <c r="CZ59" s="398"/>
      <c r="DA59" s="398"/>
      <c r="DB59" s="398"/>
      <c r="DC59" s="398"/>
      <c r="DD59" s="398"/>
      <c r="DE59" s="398"/>
      <c r="DF59" s="398"/>
      <c r="DG59" s="398"/>
      <c r="DH59" s="398"/>
      <c r="DI59" s="398"/>
      <c r="DJ59" s="398"/>
      <c r="DK59" s="398"/>
      <c r="DL59" s="398"/>
      <c r="DM59" s="398"/>
      <c r="DN59" s="398"/>
      <c r="DO59" s="398"/>
      <c r="DP59" s="398"/>
      <c r="DQ59" s="398"/>
      <c r="DR59" s="398"/>
      <c r="DS59" s="398"/>
      <c r="DT59" s="398"/>
      <c r="DU59" s="398"/>
      <c r="DV59" s="398"/>
      <c r="DW59" s="398"/>
      <c r="DX59" s="398"/>
      <c r="DY59" s="398"/>
      <c r="DZ59" s="398"/>
      <c r="EA59" s="398"/>
      <c r="EB59" s="398"/>
      <c r="EC59" s="398"/>
      <c r="ED59" s="398"/>
      <c r="EE59" s="398"/>
      <c r="EF59" s="398"/>
      <c r="EG59" s="398"/>
      <c r="EH59" s="398"/>
      <c r="EI59" s="398"/>
      <c r="EJ59" s="398"/>
      <c r="EK59" s="398"/>
      <c r="EL59" s="398"/>
      <c r="EM59" s="398"/>
      <c r="EN59" s="398"/>
      <c r="EO59" s="398"/>
      <c r="EP59" s="398"/>
      <c r="EQ59" s="398"/>
      <c r="ER59" s="398"/>
      <c r="ES59" s="398"/>
      <c r="ET59" s="398"/>
      <c r="EU59" s="398"/>
      <c r="EV59" s="398"/>
      <c r="EW59" s="398"/>
      <c r="EX59" s="398"/>
      <c r="EY59" s="398"/>
      <c r="EZ59" s="398"/>
      <c r="FA59" s="398"/>
      <c r="FB59" s="398"/>
      <c r="FC59" s="398"/>
      <c r="FD59" s="398"/>
      <c r="FE59" s="398"/>
      <c r="FF59" s="398"/>
      <c r="FG59" s="398"/>
      <c r="FH59" s="398"/>
      <c r="FI59" s="398"/>
      <c r="FJ59" s="398"/>
      <c r="FK59" s="398"/>
      <c r="FL59" s="398"/>
      <c r="FM59" s="398"/>
      <c r="FN59" s="398"/>
      <c r="FO59" s="398"/>
      <c r="FP59" s="398"/>
      <c r="FQ59" s="398"/>
      <c r="FR59" s="398"/>
      <c r="FS59" s="398"/>
      <c r="FT59" s="398"/>
      <c r="FU59" s="398"/>
      <c r="FV59" s="398"/>
      <c r="FW59" s="398"/>
      <c r="FX59" s="398"/>
      <c r="FY59" s="398"/>
      <c r="FZ59" s="398"/>
      <c r="GA59" s="398"/>
      <c r="GB59" s="398"/>
      <c r="GC59" s="398"/>
      <c r="GD59" s="398"/>
      <c r="GE59" s="398"/>
      <c r="GF59" s="398"/>
      <c r="GG59" s="398"/>
      <c r="GH59" s="398"/>
      <c r="GI59" s="398"/>
      <c r="GJ59" s="398"/>
      <c r="GK59" s="398"/>
      <c r="GL59" s="398"/>
      <c r="GM59" s="398"/>
      <c r="GN59" s="398"/>
    </row>
    <row r="60" spans="1:196" s="74" customFormat="1" ht="17.25" customHeight="1">
      <c r="A60" s="394"/>
      <c r="B60" s="395" t="s">
        <v>199</v>
      </c>
      <c r="C60" s="395"/>
      <c r="D60" s="395"/>
      <c r="E60" s="395"/>
      <c r="F60" s="399"/>
      <c r="G60" s="400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8"/>
      <c r="AK60" s="398"/>
      <c r="AL60" s="398"/>
      <c r="AM60" s="398"/>
      <c r="AN60" s="398"/>
      <c r="AO60" s="398"/>
      <c r="AP60" s="398"/>
      <c r="AQ60" s="398"/>
      <c r="AR60" s="398"/>
      <c r="AS60" s="398"/>
      <c r="AT60" s="398"/>
      <c r="AU60" s="398"/>
      <c r="AV60" s="398"/>
      <c r="AW60" s="398"/>
      <c r="AX60" s="398"/>
      <c r="AY60" s="398"/>
      <c r="AZ60" s="398"/>
      <c r="BA60" s="398"/>
      <c r="BB60" s="398"/>
      <c r="BC60" s="398"/>
      <c r="BD60" s="398"/>
      <c r="BE60" s="398"/>
      <c r="BF60" s="398"/>
      <c r="BG60" s="398"/>
      <c r="BH60" s="398"/>
      <c r="BI60" s="398"/>
      <c r="BJ60" s="398"/>
      <c r="BK60" s="398"/>
      <c r="BL60" s="398"/>
      <c r="BM60" s="398"/>
      <c r="BN60" s="398"/>
      <c r="BO60" s="398"/>
      <c r="BP60" s="398"/>
      <c r="BQ60" s="398"/>
      <c r="BR60" s="398"/>
      <c r="BS60" s="398"/>
      <c r="BT60" s="398"/>
      <c r="BU60" s="398"/>
      <c r="BV60" s="398"/>
      <c r="BW60" s="398"/>
      <c r="BX60" s="398"/>
      <c r="BY60" s="398"/>
      <c r="BZ60" s="398"/>
      <c r="CA60" s="398"/>
      <c r="CB60" s="398"/>
      <c r="CC60" s="398"/>
      <c r="CD60" s="398"/>
      <c r="CE60" s="398"/>
      <c r="CF60" s="398"/>
      <c r="CG60" s="398"/>
      <c r="CH60" s="398"/>
      <c r="CI60" s="398"/>
      <c r="CJ60" s="398"/>
      <c r="CK60" s="398"/>
      <c r="CL60" s="398"/>
      <c r="CM60" s="398"/>
      <c r="CN60" s="398"/>
      <c r="CO60" s="398"/>
      <c r="CP60" s="398"/>
      <c r="CQ60" s="398"/>
      <c r="CR60" s="398"/>
      <c r="CS60" s="398"/>
      <c r="CT60" s="398"/>
      <c r="CU60" s="398"/>
      <c r="CV60" s="398"/>
      <c r="CW60" s="398"/>
      <c r="CX60" s="398"/>
      <c r="CY60" s="398"/>
      <c r="CZ60" s="398"/>
      <c r="DA60" s="398"/>
      <c r="DB60" s="398"/>
      <c r="DC60" s="398"/>
      <c r="DD60" s="398"/>
      <c r="DE60" s="398"/>
      <c r="DF60" s="398"/>
      <c r="DG60" s="398"/>
      <c r="DH60" s="398"/>
      <c r="DI60" s="398"/>
      <c r="DJ60" s="398"/>
      <c r="DK60" s="398"/>
      <c r="DL60" s="398"/>
      <c r="DM60" s="398"/>
      <c r="DN60" s="398"/>
      <c r="DO60" s="398"/>
      <c r="DP60" s="398"/>
      <c r="DQ60" s="398"/>
      <c r="DR60" s="398"/>
      <c r="DS60" s="398"/>
      <c r="DT60" s="398"/>
      <c r="DU60" s="398"/>
      <c r="DV60" s="398"/>
      <c r="DW60" s="398"/>
      <c r="DX60" s="398"/>
      <c r="DY60" s="398"/>
      <c r="DZ60" s="398"/>
      <c r="EA60" s="398"/>
      <c r="EB60" s="398"/>
      <c r="EC60" s="398"/>
      <c r="ED60" s="398"/>
      <c r="EE60" s="398"/>
      <c r="EF60" s="398"/>
      <c r="EG60" s="398"/>
      <c r="EH60" s="398"/>
      <c r="EI60" s="398"/>
      <c r="EJ60" s="398"/>
      <c r="EK60" s="398"/>
      <c r="EL60" s="398"/>
      <c r="EM60" s="398"/>
      <c r="EN60" s="398"/>
      <c r="EO60" s="398"/>
      <c r="EP60" s="398"/>
      <c r="EQ60" s="398"/>
      <c r="ER60" s="398"/>
      <c r="ES60" s="398"/>
      <c r="ET60" s="398"/>
      <c r="EU60" s="398"/>
      <c r="EV60" s="398"/>
      <c r="EW60" s="398"/>
      <c r="EX60" s="398"/>
      <c r="EY60" s="398"/>
      <c r="EZ60" s="398"/>
      <c r="FA60" s="398"/>
      <c r="FB60" s="398"/>
      <c r="FC60" s="398"/>
      <c r="FD60" s="398"/>
      <c r="FE60" s="398"/>
      <c r="FF60" s="398"/>
      <c r="FG60" s="398"/>
      <c r="FH60" s="398"/>
      <c r="FI60" s="398"/>
      <c r="FJ60" s="398"/>
      <c r="FK60" s="398"/>
      <c r="FL60" s="398"/>
      <c r="FM60" s="398"/>
      <c r="FN60" s="398"/>
      <c r="FO60" s="398"/>
      <c r="FP60" s="398"/>
      <c r="FQ60" s="398"/>
      <c r="FR60" s="398"/>
      <c r="FS60" s="398"/>
      <c r="FT60" s="398"/>
      <c r="FU60" s="398"/>
      <c r="FV60" s="398"/>
      <c r="FW60" s="398"/>
      <c r="FX60" s="398"/>
      <c r="FY60" s="398"/>
      <c r="FZ60" s="398"/>
      <c r="GA60" s="398"/>
      <c r="GB60" s="398"/>
      <c r="GC60" s="398"/>
      <c r="GD60" s="398"/>
      <c r="GE60" s="398"/>
      <c r="GF60" s="398"/>
      <c r="GG60" s="398"/>
      <c r="GH60" s="398"/>
      <c r="GI60" s="398"/>
      <c r="GJ60" s="398"/>
      <c r="GK60" s="398"/>
      <c r="GL60" s="398"/>
      <c r="GM60" s="398"/>
      <c r="GN60" s="398"/>
    </row>
    <row r="61" spans="1:196" s="74" customFormat="1" ht="17.25" customHeight="1">
      <c r="A61" s="401" t="s">
        <v>809</v>
      </c>
      <c r="B61" s="395"/>
      <c r="C61" s="395"/>
      <c r="D61" s="395"/>
      <c r="E61" s="395"/>
      <c r="F61" s="400">
        <v>74311781999</v>
      </c>
      <c r="G61" s="400">
        <v>59470824274</v>
      </c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398"/>
      <c r="W61" s="398"/>
      <c r="X61" s="398"/>
      <c r="Y61" s="398"/>
      <c r="Z61" s="398"/>
      <c r="AA61" s="398"/>
      <c r="AB61" s="398"/>
      <c r="AC61" s="398"/>
      <c r="AD61" s="398"/>
      <c r="AE61" s="398"/>
      <c r="AF61" s="398"/>
      <c r="AG61" s="398"/>
      <c r="AH61" s="398"/>
      <c r="AI61" s="398"/>
      <c r="AJ61" s="398"/>
      <c r="AK61" s="398"/>
      <c r="AL61" s="398"/>
      <c r="AM61" s="398"/>
      <c r="AN61" s="398"/>
      <c r="AO61" s="398"/>
      <c r="AP61" s="398"/>
      <c r="AQ61" s="398"/>
      <c r="AR61" s="398"/>
      <c r="AS61" s="398"/>
      <c r="AT61" s="398"/>
      <c r="AU61" s="398"/>
      <c r="AV61" s="398"/>
      <c r="AW61" s="398"/>
      <c r="AX61" s="398"/>
      <c r="AY61" s="398"/>
      <c r="AZ61" s="398"/>
      <c r="BA61" s="398"/>
      <c r="BB61" s="398"/>
      <c r="BC61" s="398"/>
      <c r="BD61" s="398"/>
      <c r="BE61" s="398"/>
      <c r="BF61" s="398"/>
      <c r="BG61" s="398"/>
      <c r="BH61" s="398"/>
      <c r="BI61" s="398"/>
      <c r="BJ61" s="398"/>
      <c r="BK61" s="398"/>
      <c r="BL61" s="398"/>
      <c r="BM61" s="398"/>
      <c r="BN61" s="398"/>
      <c r="BO61" s="398"/>
      <c r="BP61" s="398"/>
      <c r="BQ61" s="398"/>
      <c r="BR61" s="398"/>
      <c r="BS61" s="398"/>
      <c r="BT61" s="398"/>
      <c r="BU61" s="398"/>
      <c r="BV61" s="398"/>
      <c r="BW61" s="398"/>
      <c r="BX61" s="398"/>
      <c r="BY61" s="398"/>
      <c r="BZ61" s="398"/>
      <c r="CA61" s="398"/>
      <c r="CB61" s="398"/>
      <c r="CC61" s="398"/>
      <c r="CD61" s="398"/>
      <c r="CE61" s="398"/>
      <c r="CF61" s="398"/>
      <c r="CG61" s="398"/>
      <c r="CH61" s="398"/>
      <c r="CI61" s="398"/>
      <c r="CJ61" s="398"/>
      <c r="CK61" s="398"/>
      <c r="CL61" s="398"/>
      <c r="CM61" s="398"/>
      <c r="CN61" s="398"/>
      <c r="CO61" s="398"/>
      <c r="CP61" s="398"/>
      <c r="CQ61" s="398"/>
      <c r="CR61" s="398"/>
      <c r="CS61" s="398"/>
      <c r="CT61" s="398"/>
      <c r="CU61" s="398"/>
      <c r="CV61" s="398"/>
      <c r="CW61" s="398"/>
      <c r="CX61" s="398"/>
      <c r="CY61" s="398"/>
      <c r="CZ61" s="398"/>
      <c r="DA61" s="398"/>
      <c r="DB61" s="398"/>
      <c r="DC61" s="398"/>
      <c r="DD61" s="398"/>
      <c r="DE61" s="398"/>
      <c r="DF61" s="398"/>
      <c r="DG61" s="398"/>
      <c r="DH61" s="398"/>
      <c r="DI61" s="398"/>
      <c r="DJ61" s="398"/>
      <c r="DK61" s="398"/>
      <c r="DL61" s="398"/>
      <c r="DM61" s="398"/>
      <c r="DN61" s="398"/>
      <c r="DO61" s="398"/>
      <c r="DP61" s="398"/>
      <c r="DQ61" s="398"/>
      <c r="DR61" s="398"/>
      <c r="DS61" s="398"/>
      <c r="DT61" s="398"/>
      <c r="DU61" s="398"/>
      <c r="DV61" s="398"/>
      <c r="DW61" s="398"/>
      <c r="DX61" s="398"/>
      <c r="DY61" s="398"/>
      <c r="DZ61" s="398"/>
      <c r="EA61" s="398"/>
      <c r="EB61" s="398"/>
      <c r="EC61" s="398"/>
      <c r="ED61" s="398"/>
      <c r="EE61" s="398"/>
      <c r="EF61" s="398"/>
      <c r="EG61" s="398"/>
      <c r="EH61" s="398"/>
      <c r="EI61" s="398"/>
      <c r="EJ61" s="398"/>
      <c r="EK61" s="398"/>
      <c r="EL61" s="398"/>
      <c r="EM61" s="398"/>
      <c r="EN61" s="398"/>
      <c r="EO61" s="398"/>
      <c r="EP61" s="398"/>
      <c r="EQ61" s="398"/>
      <c r="ER61" s="398"/>
      <c r="ES61" s="398"/>
      <c r="ET61" s="398"/>
      <c r="EU61" s="398"/>
      <c r="EV61" s="398"/>
      <c r="EW61" s="398"/>
      <c r="EX61" s="398"/>
      <c r="EY61" s="398"/>
      <c r="EZ61" s="398"/>
      <c r="FA61" s="398"/>
      <c r="FB61" s="398"/>
      <c r="FC61" s="398"/>
      <c r="FD61" s="398"/>
      <c r="FE61" s="398"/>
      <c r="FF61" s="398"/>
      <c r="FG61" s="398"/>
      <c r="FH61" s="398"/>
      <c r="FI61" s="398"/>
      <c r="FJ61" s="398"/>
      <c r="FK61" s="398"/>
      <c r="FL61" s="398"/>
      <c r="FM61" s="398"/>
      <c r="FN61" s="398"/>
      <c r="FO61" s="398"/>
      <c r="FP61" s="398"/>
      <c r="FQ61" s="398"/>
      <c r="FR61" s="398"/>
      <c r="FS61" s="398"/>
      <c r="FT61" s="398"/>
      <c r="FU61" s="398"/>
      <c r="FV61" s="398"/>
      <c r="FW61" s="398"/>
      <c r="FX61" s="398"/>
      <c r="FY61" s="398"/>
      <c r="FZ61" s="398"/>
      <c r="GA61" s="398"/>
      <c r="GB61" s="398"/>
      <c r="GC61" s="398"/>
      <c r="GD61" s="398"/>
      <c r="GE61" s="398"/>
      <c r="GF61" s="398"/>
      <c r="GG61" s="398"/>
      <c r="GH61" s="398"/>
      <c r="GI61" s="398"/>
      <c r="GJ61" s="398"/>
      <c r="GK61" s="398"/>
      <c r="GL61" s="398"/>
      <c r="GM61" s="398"/>
      <c r="GN61" s="398"/>
    </row>
    <row r="62" spans="1:196" s="74" customFormat="1" ht="17.25" customHeight="1">
      <c r="A62" s="401" t="s">
        <v>810</v>
      </c>
      <c r="B62" s="395"/>
      <c r="C62" s="395"/>
      <c r="D62" s="395"/>
      <c r="E62" s="395"/>
      <c r="F62" s="400">
        <v>1875821493</v>
      </c>
      <c r="G62" s="400">
        <v>1948428427</v>
      </c>
      <c r="H62" s="398"/>
      <c r="I62" s="398"/>
      <c r="J62" s="398"/>
      <c r="K62" s="398"/>
      <c r="L62" s="398"/>
      <c r="M62" s="398"/>
      <c r="N62" s="398"/>
      <c r="O62" s="398"/>
      <c r="P62" s="398"/>
      <c r="Q62" s="398"/>
      <c r="R62" s="398"/>
      <c r="S62" s="398"/>
      <c r="T62" s="398"/>
      <c r="U62" s="398"/>
      <c r="V62" s="398"/>
      <c r="W62" s="398"/>
      <c r="X62" s="398"/>
      <c r="Y62" s="398"/>
      <c r="Z62" s="398"/>
      <c r="AA62" s="398"/>
      <c r="AB62" s="398"/>
      <c r="AC62" s="398"/>
      <c r="AD62" s="398"/>
      <c r="AE62" s="398"/>
      <c r="AF62" s="398"/>
      <c r="AG62" s="398"/>
      <c r="AH62" s="398"/>
      <c r="AI62" s="398"/>
      <c r="AJ62" s="398"/>
      <c r="AK62" s="398"/>
      <c r="AL62" s="398"/>
      <c r="AM62" s="398"/>
      <c r="AN62" s="398"/>
      <c r="AO62" s="398"/>
      <c r="AP62" s="398"/>
      <c r="AQ62" s="398"/>
      <c r="AR62" s="398"/>
      <c r="AS62" s="398"/>
      <c r="AT62" s="398"/>
      <c r="AU62" s="398"/>
      <c r="AV62" s="398"/>
      <c r="AW62" s="398"/>
      <c r="AX62" s="398"/>
      <c r="AY62" s="398"/>
      <c r="AZ62" s="398"/>
      <c r="BA62" s="398"/>
      <c r="BB62" s="398"/>
      <c r="BC62" s="398"/>
      <c r="BD62" s="398"/>
      <c r="BE62" s="398"/>
      <c r="BF62" s="398"/>
      <c r="BG62" s="398"/>
      <c r="BH62" s="398"/>
      <c r="BI62" s="398"/>
      <c r="BJ62" s="398"/>
      <c r="BK62" s="398"/>
      <c r="BL62" s="398"/>
      <c r="BM62" s="398"/>
      <c r="BN62" s="398"/>
      <c r="BO62" s="398"/>
      <c r="BP62" s="398"/>
      <c r="BQ62" s="398"/>
      <c r="BR62" s="398"/>
      <c r="BS62" s="398"/>
      <c r="BT62" s="398"/>
      <c r="BU62" s="398"/>
      <c r="BV62" s="398"/>
      <c r="BW62" s="398"/>
      <c r="BX62" s="398"/>
      <c r="BY62" s="398"/>
      <c r="BZ62" s="398"/>
      <c r="CA62" s="398"/>
      <c r="CB62" s="398"/>
      <c r="CC62" s="398"/>
      <c r="CD62" s="398"/>
      <c r="CE62" s="398"/>
      <c r="CF62" s="398"/>
      <c r="CG62" s="398"/>
      <c r="CH62" s="398"/>
      <c r="CI62" s="398"/>
      <c r="CJ62" s="398"/>
      <c r="CK62" s="398"/>
      <c r="CL62" s="398"/>
      <c r="CM62" s="398"/>
      <c r="CN62" s="398"/>
      <c r="CO62" s="398"/>
      <c r="CP62" s="398"/>
      <c r="CQ62" s="398"/>
      <c r="CR62" s="398"/>
      <c r="CS62" s="398"/>
      <c r="CT62" s="398"/>
      <c r="CU62" s="398"/>
      <c r="CV62" s="398"/>
      <c r="CW62" s="398"/>
      <c r="CX62" s="398"/>
      <c r="CY62" s="398"/>
      <c r="CZ62" s="398"/>
      <c r="DA62" s="398"/>
      <c r="DB62" s="398"/>
      <c r="DC62" s="398"/>
      <c r="DD62" s="398"/>
      <c r="DE62" s="398"/>
      <c r="DF62" s="398"/>
      <c r="DG62" s="398"/>
      <c r="DH62" s="398"/>
      <c r="DI62" s="398"/>
      <c r="DJ62" s="398"/>
      <c r="DK62" s="398"/>
      <c r="DL62" s="398"/>
      <c r="DM62" s="398"/>
      <c r="DN62" s="398"/>
      <c r="DO62" s="398"/>
      <c r="DP62" s="398"/>
      <c r="DQ62" s="398"/>
      <c r="DR62" s="398"/>
      <c r="DS62" s="398"/>
      <c r="DT62" s="398"/>
      <c r="DU62" s="398"/>
      <c r="DV62" s="398"/>
      <c r="DW62" s="398"/>
      <c r="DX62" s="398"/>
      <c r="DY62" s="398"/>
      <c r="DZ62" s="398"/>
      <c r="EA62" s="398"/>
      <c r="EB62" s="398"/>
      <c r="EC62" s="398"/>
      <c r="ED62" s="398"/>
      <c r="EE62" s="398"/>
      <c r="EF62" s="398"/>
      <c r="EG62" s="398"/>
      <c r="EH62" s="398"/>
      <c r="EI62" s="398"/>
      <c r="EJ62" s="398"/>
      <c r="EK62" s="398"/>
      <c r="EL62" s="398"/>
      <c r="EM62" s="398"/>
      <c r="EN62" s="398"/>
      <c r="EO62" s="398"/>
      <c r="EP62" s="398"/>
      <c r="EQ62" s="398"/>
      <c r="ER62" s="398"/>
      <c r="ES62" s="398"/>
      <c r="ET62" s="398"/>
      <c r="EU62" s="398"/>
      <c r="EV62" s="398"/>
      <c r="EW62" s="398"/>
      <c r="EX62" s="398"/>
      <c r="EY62" s="398"/>
      <c r="EZ62" s="398"/>
      <c r="FA62" s="398"/>
      <c r="FB62" s="398"/>
      <c r="FC62" s="398"/>
      <c r="FD62" s="398"/>
      <c r="FE62" s="398"/>
      <c r="FF62" s="398"/>
      <c r="FG62" s="398"/>
      <c r="FH62" s="398"/>
      <c r="FI62" s="398"/>
      <c r="FJ62" s="398"/>
      <c r="FK62" s="398"/>
      <c r="FL62" s="398"/>
      <c r="FM62" s="398"/>
      <c r="FN62" s="398"/>
      <c r="FO62" s="398"/>
      <c r="FP62" s="398"/>
      <c r="FQ62" s="398"/>
      <c r="FR62" s="398"/>
      <c r="FS62" s="398"/>
      <c r="FT62" s="398"/>
      <c r="FU62" s="398"/>
      <c r="FV62" s="398"/>
      <c r="FW62" s="398"/>
      <c r="FX62" s="398"/>
      <c r="FY62" s="398"/>
      <c r="FZ62" s="398"/>
      <c r="GA62" s="398"/>
      <c r="GB62" s="398"/>
      <c r="GC62" s="398"/>
      <c r="GD62" s="398"/>
      <c r="GE62" s="398"/>
      <c r="GF62" s="398"/>
      <c r="GG62" s="398"/>
      <c r="GH62" s="398"/>
      <c r="GI62" s="398"/>
      <c r="GJ62" s="398"/>
      <c r="GK62" s="398"/>
      <c r="GL62" s="398"/>
      <c r="GM62" s="398"/>
      <c r="GN62" s="398"/>
    </row>
    <row r="63" spans="1:196" s="74" customFormat="1" ht="17.25" customHeight="1">
      <c r="A63" s="401" t="s">
        <v>653</v>
      </c>
      <c r="B63" s="402"/>
      <c r="C63" s="395"/>
      <c r="D63" s="395"/>
      <c r="E63" s="395"/>
      <c r="F63" s="400">
        <v>490909</v>
      </c>
      <c r="G63" s="400">
        <v>0</v>
      </c>
      <c r="H63" s="398"/>
      <c r="I63" s="398"/>
      <c r="J63" s="398"/>
      <c r="K63" s="398"/>
      <c r="L63" s="398"/>
      <c r="M63" s="398"/>
      <c r="N63" s="398"/>
      <c r="O63" s="398"/>
      <c r="P63" s="398"/>
      <c r="Q63" s="398"/>
      <c r="R63" s="398"/>
      <c r="S63" s="398"/>
      <c r="T63" s="398"/>
      <c r="U63" s="398"/>
      <c r="V63" s="398"/>
      <c r="W63" s="398"/>
      <c r="X63" s="398"/>
      <c r="Y63" s="398"/>
      <c r="Z63" s="398"/>
      <c r="AA63" s="398"/>
      <c r="AB63" s="398"/>
      <c r="AC63" s="398"/>
      <c r="AD63" s="398"/>
      <c r="AE63" s="398"/>
      <c r="AF63" s="398"/>
      <c r="AG63" s="398"/>
      <c r="AH63" s="398"/>
      <c r="AI63" s="398"/>
      <c r="AJ63" s="398"/>
      <c r="AK63" s="398"/>
      <c r="AL63" s="398"/>
      <c r="AM63" s="398"/>
      <c r="AN63" s="398"/>
      <c r="AO63" s="398"/>
      <c r="AP63" s="398"/>
      <c r="AQ63" s="398"/>
      <c r="AR63" s="398"/>
      <c r="AS63" s="398"/>
      <c r="AT63" s="398"/>
      <c r="AU63" s="398"/>
      <c r="AV63" s="398"/>
      <c r="AW63" s="398"/>
      <c r="AX63" s="398"/>
      <c r="AY63" s="398"/>
      <c r="AZ63" s="398"/>
      <c r="BA63" s="398"/>
      <c r="BB63" s="398"/>
      <c r="BC63" s="398"/>
      <c r="BD63" s="398"/>
      <c r="BE63" s="398"/>
      <c r="BF63" s="398"/>
      <c r="BG63" s="398"/>
      <c r="BH63" s="398"/>
      <c r="BI63" s="398"/>
      <c r="BJ63" s="398"/>
      <c r="BK63" s="398"/>
      <c r="BL63" s="398"/>
      <c r="BM63" s="398"/>
      <c r="BN63" s="398"/>
      <c r="BO63" s="398"/>
      <c r="BP63" s="398"/>
      <c r="BQ63" s="398"/>
      <c r="BR63" s="398"/>
      <c r="BS63" s="398"/>
      <c r="BT63" s="398"/>
      <c r="BU63" s="398"/>
      <c r="BV63" s="398"/>
      <c r="BW63" s="398"/>
      <c r="BX63" s="398"/>
      <c r="BY63" s="398"/>
      <c r="BZ63" s="398"/>
      <c r="CA63" s="398"/>
      <c r="CB63" s="398"/>
      <c r="CC63" s="398"/>
      <c r="CD63" s="398"/>
      <c r="CE63" s="398"/>
      <c r="CF63" s="398"/>
      <c r="CG63" s="398"/>
      <c r="CH63" s="398"/>
      <c r="CI63" s="398"/>
      <c r="CJ63" s="398"/>
      <c r="CK63" s="398"/>
      <c r="CL63" s="398"/>
      <c r="CM63" s="398"/>
      <c r="CN63" s="398"/>
      <c r="CO63" s="398"/>
      <c r="CP63" s="398"/>
      <c r="CQ63" s="398"/>
      <c r="CR63" s="398"/>
      <c r="CS63" s="398"/>
      <c r="CT63" s="398"/>
      <c r="CU63" s="398"/>
      <c r="CV63" s="398"/>
      <c r="CW63" s="398"/>
      <c r="CX63" s="398"/>
      <c r="CY63" s="398"/>
      <c r="CZ63" s="398"/>
      <c r="DA63" s="398"/>
      <c r="DB63" s="398"/>
      <c r="DC63" s="398"/>
      <c r="DD63" s="398"/>
      <c r="DE63" s="398"/>
      <c r="DF63" s="398"/>
      <c r="DG63" s="398"/>
      <c r="DH63" s="398"/>
      <c r="DI63" s="398"/>
      <c r="DJ63" s="398"/>
      <c r="DK63" s="398"/>
      <c r="DL63" s="398"/>
      <c r="DM63" s="398"/>
      <c r="DN63" s="398"/>
      <c r="DO63" s="398"/>
      <c r="DP63" s="398"/>
      <c r="DQ63" s="398"/>
      <c r="DR63" s="398"/>
      <c r="DS63" s="398"/>
      <c r="DT63" s="398"/>
      <c r="DU63" s="398"/>
      <c r="DV63" s="398"/>
      <c r="DW63" s="398"/>
      <c r="DX63" s="398"/>
      <c r="DY63" s="398"/>
      <c r="DZ63" s="398"/>
      <c r="EA63" s="398"/>
      <c r="EB63" s="398"/>
      <c r="EC63" s="398"/>
      <c r="ED63" s="398"/>
      <c r="EE63" s="398"/>
      <c r="EF63" s="398"/>
      <c r="EG63" s="398"/>
      <c r="EH63" s="398"/>
      <c r="EI63" s="398"/>
      <c r="EJ63" s="398"/>
      <c r="EK63" s="398"/>
      <c r="EL63" s="398"/>
      <c r="EM63" s="398"/>
      <c r="EN63" s="398"/>
      <c r="EO63" s="398"/>
      <c r="EP63" s="398"/>
      <c r="EQ63" s="398"/>
      <c r="ER63" s="398"/>
      <c r="ES63" s="398"/>
      <c r="ET63" s="398"/>
      <c r="EU63" s="398"/>
      <c r="EV63" s="398"/>
      <c r="EW63" s="398"/>
      <c r="EX63" s="398"/>
      <c r="EY63" s="398"/>
      <c r="EZ63" s="398"/>
      <c r="FA63" s="398"/>
      <c r="FB63" s="398"/>
      <c r="FC63" s="398"/>
      <c r="FD63" s="398"/>
      <c r="FE63" s="398"/>
      <c r="FF63" s="398"/>
      <c r="FG63" s="398"/>
      <c r="FH63" s="398"/>
      <c r="FI63" s="398"/>
      <c r="FJ63" s="398"/>
      <c r="FK63" s="398"/>
      <c r="FL63" s="398"/>
      <c r="FM63" s="398"/>
      <c r="FN63" s="398"/>
      <c r="FO63" s="398"/>
      <c r="FP63" s="398"/>
      <c r="FQ63" s="398"/>
      <c r="FR63" s="398"/>
      <c r="FS63" s="398"/>
      <c r="FT63" s="398"/>
      <c r="FU63" s="398"/>
      <c r="FV63" s="398"/>
      <c r="FW63" s="398"/>
      <c r="FX63" s="398"/>
      <c r="FY63" s="398"/>
      <c r="FZ63" s="398"/>
      <c r="GA63" s="398"/>
      <c r="GB63" s="398"/>
      <c r="GC63" s="398"/>
      <c r="GD63" s="398"/>
      <c r="GE63" s="398"/>
      <c r="GF63" s="398"/>
      <c r="GG63" s="398"/>
      <c r="GH63" s="398"/>
      <c r="GI63" s="398"/>
      <c r="GJ63" s="398"/>
      <c r="GK63" s="398"/>
      <c r="GL63" s="398"/>
      <c r="GM63" s="398"/>
      <c r="GN63" s="398"/>
    </row>
    <row r="64" spans="1:196" s="74" customFormat="1" ht="17.25" customHeight="1">
      <c r="A64" s="401" t="s">
        <v>654</v>
      </c>
      <c r="B64" s="395"/>
      <c r="C64" s="395"/>
      <c r="D64" s="395"/>
      <c r="E64" s="395"/>
      <c r="F64" s="400">
        <v>0</v>
      </c>
      <c r="G64" s="400">
        <v>0</v>
      </c>
      <c r="H64" s="398"/>
      <c r="I64" s="398"/>
      <c r="J64" s="398"/>
      <c r="K64" s="398"/>
      <c r="L64" s="398"/>
      <c r="M64" s="398"/>
      <c r="N64" s="398"/>
      <c r="O64" s="398"/>
      <c r="P64" s="398"/>
      <c r="Q64" s="398"/>
      <c r="R64" s="398"/>
      <c r="S64" s="398"/>
      <c r="T64" s="398"/>
      <c r="U64" s="398"/>
      <c r="V64" s="398"/>
      <c r="W64" s="398"/>
      <c r="X64" s="398"/>
      <c r="Y64" s="398"/>
      <c r="Z64" s="398"/>
      <c r="AA64" s="398"/>
      <c r="AB64" s="398"/>
      <c r="AC64" s="398"/>
      <c r="AD64" s="398"/>
      <c r="AE64" s="398"/>
      <c r="AF64" s="398"/>
      <c r="AG64" s="398"/>
      <c r="AH64" s="398"/>
      <c r="AI64" s="398"/>
      <c r="AJ64" s="398"/>
      <c r="AK64" s="398"/>
      <c r="AL64" s="398"/>
      <c r="AM64" s="398"/>
      <c r="AN64" s="398"/>
      <c r="AO64" s="398"/>
      <c r="AP64" s="398"/>
      <c r="AQ64" s="398"/>
      <c r="AR64" s="398"/>
      <c r="AS64" s="398"/>
      <c r="AT64" s="398"/>
      <c r="AU64" s="398"/>
      <c r="AV64" s="398"/>
      <c r="AW64" s="398"/>
      <c r="AX64" s="398"/>
      <c r="AY64" s="398"/>
      <c r="AZ64" s="398"/>
      <c r="BA64" s="398"/>
      <c r="BB64" s="398"/>
      <c r="BC64" s="398"/>
      <c r="BD64" s="398"/>
      <c r="BE64" s="398"/>
      <c r="BF64" s="398"/>
      <c r="BG64" s="398"/>
      <c r="BH64" s="398"/>
      <c r="BI64" s="398"/>
      <c r="BJ64" s="398"/>
      <c r="BK64" s="398"/>
      <c r="BL64" s="398"/>
      <c r="BM64" s="398"/>
      <c r="BN64" s="398"/>
      <c r="BO64" s="398"/>
      <c r="BP64" s="398"/>
      <c r="BQ64" s="398"/>
      <c r="BR64" s="398"/>
      <c r="BS64" s="398"/>
      <c r="BT64" s="398"/>
      <c r="BU64" s="398"/>
      <c r="BV64" s="398"/>
      <c r="BW64" s="398"/>
      <c r="BX64" s="398"/>
      <c r="BY64" s="398"/>
      <c r="BZ64" s="398"/>
      <c r="CA64" s="398"/>
      <c r="CB64" s="398"/>
      <c r="CC64" s="398"/>
      <c r="CD64" s="398"/>
      <c r="CE64" s="398"/>
      <c r="CF64" s="398"/>
      <c r="CG64" s="398"/>
      <c r="CH64" s="398"/>
      <c r="CI64" s="398"/>
      <c r="CJ64" s="398"/>
      <c r="CK64" s="398"/>
      <c r="CL64" s="398"/>
      <c r="CM64" s="398"/>
      <c r="CN64" s="398"/>
      <c r="CO64" s="398"/>
      <c r="CP64" s="398"/>
      <c r="CQ64" s="398"/>
      <c r="CR64" s="398"/>
      <c r="CS64" s="398"/>
      <c r="CT64" s="398"/>
      <c r="CU64" s="398"/>
      <c r="CV64" s="398"/>
      <c r="CW64" s="398"/>
      <c r="CX64" s="398"/>
      <c r="CY64" s="398"/>
      <c r="CZ64" s="398"/>
      <c r="DA64" s="398"/>
      <c r="DB64" s="398"/>
      <c r="DC64" s="398"/>
      <c r="DD64" s="398"/>
      <c r="DE64" s="398"/>
      <c r="DF64" s="398"/>
      <c r="DG64" s="398"/>
      <c r="DH64" s="398"/>
      <c r="DI64" s="398"/>
      <c r="DJ64" s="398"/>
      <c r="DK64" s="398"/>
      <c r="DL64" s="398"/>
      <c r="DM64" s="398"/>
      <c r="DN64" s="398"/>
      <c r="DO64" s="398"/>
      <c r="DP64" s="398"/>
      <c r="DQ64" s="398"/>
      <c r="DR64" s="398"/>
      <c r="DS64" s="398"/>
      <c r="DT64" s="398"/>
      <c r="DU64" s="398"/>
      <c r="DV64" s="398"/>
      <c r="DW64" s="398"/>
      <c r="DX64" s="398"/>
      <c r="DY64" s="398"/>
      <c r="DZ64" s="398"/>
      <c r="EA64" s="398"/>
      <c r="EB64" s="398"/>
      <c r="EC64" s="398"/>
      <c r="ED64" s="398"/>
      <c r="EE64" s="398"/>
      <c r="EF64" s="398"/>
      <c r="EG64" s="398"/>
      <c r="EH64" s="398"/>
      <c r="EI64" s="398"/>
      <c r="EJ64" s="398"/>
      <c r="EK64" s="398"/>
      <c r="EL64" s="398"/>
      <c r="EM64" s="398"/>
      <c r="EN64" s="398"/>
      <c r="EO64" s="398"/>
      <c r="EP64" s="398"/>
      <c r="EQ64" s="398"/>
      <c r="ER64" s="398"/>
      <c r="ES64" s="398"/>
      <c r="ET64" s="398"/>
      <c r="EU64" s="398"/>
      <c r="EV64" s="398"/>
      <c r="EW64" s="398"/>
      <c r="EX64" s="398"/>
      <c r="EY64" s="398"/>
      <c r="EZ64" s="398"/>
      <c r="FA64" s="398"/>
      <c r="FB64" s="398"/>
      <c r="FC64" s="398"/>
      <c r="FD64" s="398"/>
      <c r="FE64" s="398"/>
      <c r="FF64" s="398"/>
      <c r="FG64" s="398"/>
      <c r="FH64" s="398"/>
      <c r="FI64" s="398"/>
      <c r="FJ64" s="398"/>
      <c r="FK64" s="398"/>
      <c r="FL64" s="398"/>
      <c r="FM64" s="398"/>
      <c r="FN64" s="398"/>
      <c r="FO64" s="398"/>
      <c r="FP64" s="398"/>
      <c r="FQ64" s="398"/>
      <c r="FR64" s="398"/>
      <c r="FS64" s="398"/>
      <c r="FT64" s="398"/>
      <c r="FU64" s="398"/>
      <c r="FV64" s="398"/>
      <c r="FW64" s="398"/>
      <c r="FX64" s="398"/>
      <c r="FY64" s="398"/>
      <c r="FZ64" s="398"/>
      <c r="GA64" s="398"/>
      <c r="GB64" s="398"/>
      <c r="GC64" s="398"/>
      <c r="GD64" s="398"/>
      <c r="GE64" s="398"/>
      <c r="GF64" s="398"/>
      <c r="GG64" s="398"/>
      <c r="GH64" s="398"/>
      <c r="GI64" s="398"/>
      <c r="GJ64" s="398"/>
      <c r="GK64" s="398"/>
      <c r="GL64" s="398"/>
      <c r="GM64" s="398"/>
      <c r="GN64" s="398"/>
    </row>
    <row r="65" spans="1:196" s="74" customFormat="1" ht="17.25" customHeight="1">
      <c r="A65" s="401" t="s">
        <v>660</v>
      </c>
      <c r="B65" s="395"/>
      <c r="C65" s="395"/>
      <c r="D65" s="395"/>
      <c r="E65" s="395"/>
      <c r="F65" s="400">
        <v>0</v>
      </c>
      <c r="G65" s="400">
        <v>0</v>
      </c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  <c r="AI65" s="398"/>
      <c r="AJ65" s="398"/>
      <c r="AK65" s="398"/>
      <c r="AL65" s="398"/>
      <c r="AM65" s="398"/>
      <c r="AN65" s="398"/>
      <c r="AO65" s="398"/>
      <c r="AP65" s="398"/>
      <c r="AQ65" s="398"/>
      <c r="AR65" s="398"/>
      <c r="AS65" s="398"/>
      <c r="AT65" s="398"/>
      <c r="AU65" s="398"/>
      <c r="AV65" s="398"/>
      <c r="AW65" s="398"/>
      <c r="AX65" s="398"/>
      <c r="AY65" s="398"/>
      <c r="AZ65" s="398"/>
      <c r="BA65" s="398"/>
      <c r="BB65" s="398"/>
      <c r="BC65" s="398"/>
      <c r="BD65" s="398"/>
      <c r="BE65" s="398"/>
      <c r="BF65" s="398"/>
      <c r="BG65" s="398"/>
      <c r="BH65" s="398"/>
      <c r="BI65" s="398"/>
      <c r="BJ65" s="398"/>
      <c r="BK65" s="398"/>
      <c r="BL65" s="398"/>
      <c r="BM65" s="398"/>
      <c r="BN65" s="398"/>
      <c r="BO65" s="398"/>
      <c r="BP65" s="398"/>
      <c r="BQ65" s="398"/>
      <c r="BR65" s="398"/>
      <c r="BS65" s="398"/>
      <c r="BT65" s="398"/>
      <c r="BU65" s="398"/>
      <c r="BV65" s="398"/>
      <c r="BW65" s="398"/>
      <c r="BX65" s="398"/>
      <c r="BY65" s="398"/>
      <c r="BZ65" s="398"/>
      <c r="CA65" s="398"/>
      <c r="CB65" s="398"/>
      <c r="CC65" s="398"/>
      <c r="CD65" s="398"/>
      <c r="CE65" s="398"/>
      <c r="CF65" s="398"/>
      <c r="CG65" s="398"/>
      <c r="CH65" s="398"/>
      <c r="CI65" s="398"/>
      <c r="CJ65" s="398"/>
      <c r="CK65" s="398"/>
      <c r="CL65" s="398"/>
      <c r="CM65" s="398"/>
      <c r="CN65" s="398"/>
      <c r="CO65" s="398"/>
      <c r="CP65" s="398"/>
      <c r="CQ65" s="398"/>
      <c r="CR65" s="398"/>
      <c r="CS65" s="398"/>
      <c r="CT65" s="398"/>
      <c r="CU65" s="398"/>
      <c r="CV65" s="398"/>
      <c r="CW65" s="398"/>
      <c r="CX65" s="398"/>
      <c r="CY65" s="398"/>
      <c r="CZ65" s="398"/>
      <c r="DA65" s="398"/>
      <c r="DB65" s="398"/>
      <c r="DC65" s="398"/>
      <c r="DD65" s="398"/>
      <c r="DE65" s="398"/>
      <c r="DF65" s="398"/>
      <c r="DG65" s="398"/>
      <c r="DH65" s="398"/>
      <c r="DI65" s="398"/>
      <c r="DJ65" s="398"/>
      <c r="DK65" s="398"/>
      <c r="DL65" s="398"/>
      <c r="DM65" s="398"/>
      <c r="DN65" s="398"/>
      <c r="DO65" s="398"/>
      <c r="DP65" s="398"/>
      <c r="DQ65" s="398"/>
      <c r="DR65" s="398"/>
      <c r="DS65" s="398"/>
      <c r="DT65" s="398"/>
      <c r="DU65" s="398"/>
      <c r="DV65" s="398"/>
      <c r="DW65" s="398"/>
      <c r="DX65" s="398"/>
      <c r="DY65" s="398"/>
      <c r="DZ65" s="398"/>
      <c r="EA65" s="398"/>
      <c r="EB65" s="398"/>
      <c r="EC65" s="398"/>
      <c r="ED65" s="398"/>
      <c r="EE65" s="398"/>
      <c r="EF65" s="398"/>
      <c r="EG65" s="398"/>
      <c r="EH65" s="398"/>
      <c r="EI65" s="398"/>
      <c r="EJ65" s="398"/>
      <c r="EK65" s="398"/>
      <c r="EL65" s="398"/>
      <c r="EM65" s="398"/>
      <c r="EN65" s="398"/>
      <c r="EO65" s="398"/>
      <c r="EP65" s="398"/>
      <c r="EQ65" s="398"/>
      <c r="ER65" s="398"/>
      <c r="ES65" s="398"/>
      <c r="ET65" s="398"/>
      <c r="EU65" s="398"/>
      <c r="EV65" s="398"/>
      <c r="EW65" s="398"/>
      <c r="EX65" s="398"/>
      <c r="EY65" s="398"/>
      <c r="EZ65" s="398"/>
      <c r="FA65" s="398"/>
      <c r="FB65" s="398"/>
      <c r="FC65" s="398"/>
      <c r="FD65" s="398"/>
      <c r="FE65" s="398"/>
      <c r="FF65" s="398"/>
      <c r="FG65" s="398"/>
      <c r="FH65" s="398"/>
      <c r="FI65" s="398"/>
      <c r="FJ65" s="398"/>
      <c r="FK65" s="398"/>
      <c r="FL65" s="398"/>
      <c r="FM65" s="398"/>
      <c r="FN65" s="398"/>
      <c r="FO65" s="398"/>
      <c r="FP65" s="398"/>
      <c r="FQ65" s="398"/>
      <c r="FR65" s="398"/>
      <c r="FS65" s="398"/>
      <c r="FT65" s="398"/>
      <c r="FU65" s="398"/>
      <c r="FV65" s="398"/>
      <c r="FW65" s="398"/>
      <c r="FX65" s="398"/>
      <c r="FY65" s="398"/>
      <c r="FZ65" s="398"/>
      <c r="GA65" s="398"/>
      <c r="GB65" s="398"/>
      <c r="GC65" s="398"/>
      <c r="GD65" s="398"/>
      <c r="GE65" s="398"/>
      <c r="GF65" s="398"/>
      <c r="GG65" s="398"/>
      <c r="GH65" s="398"/>
      <c r="GI65" s="398"/>
      <c r="GJ65" s="398"/>
      <c r="GK65" s="398"/>
      <c r="GL65" s="398"/>
      <c r="GM65" s="398"/>
      <c r="GN65" s="398"/>
    </row>
    <row r="66" spans="1:196" s="74" customFormat="1" ht="17.25" customHeight="1">
      <c r="A66" s="394" t="s">
        <v>661</v>
      </c>
      <c r="B66" s="395"/>
      <c r="C66" s="395"/>
      <c r="D66" s="395"/>
      <c r="E66" s="395"/>
      <c r="F66" s="396">
        <v>0</v>
      </c>
      <c r="G66" s="396">
        <v>0</v>
      </c>
      <c r="H66" s="398"/>
      <c r="I66" s="398"/>
      <c r="J66" s="398"/>
      <c r="K66" s="398"/>
      <c r="L66" s="398"/>
      <c r="M66" s="398"/>
      <c r="N66" s="398"/>
      <c r="O66" s="398"/>
      <c r="P66" s="398"/>
      <c r="Q66" s="398"/>
      <c r="R66" s="398"/>
      <c r="S66" s="398"/>
      <c r="T66" s="398"/>
      <c r="U66" s="398"/>
      <c r="V66" s="398"/>
      <c r="W66" s="398"/>
      <c r="X66" s="398"/>
      <c r="Y66" s="398"/>
      <c r="Z66" s="398"/>
      <c r="AA66" s="398"/>
      <c r="AB66" s="398"/>
      <c r="AC66" s="398"/>
      <c r="AD66" s="398"/>
      <c r="AE66" s="398"/>
      <c r="AF66" s="398"/>
      <c r="AG66" s="398"/>
      <c r="AH66" s="398"/>
      <c r="AI66" s="398"/>
      <c r="AJ66" s="398"/>
      <c r="AK66" s="398"/>
      <c r="AL66" s="398"/>
      <c r="AM66" s="398"/>
      <c r="AN66" s="398"/>
      <c r="AO66" s="398"/>
      <c r="AP66" s="398"/>
      <c r="AQ66" s="398"/>
      <c r="AR66" s="398"/>
      <c r="AS66" s="398"/>
      <c r="AT66" s="398"/>
      <c r="AU66" s="398"/>
      <c r="AV66" s="398"/>
      <c r="AW66" s="398"/>
      <c r="AX66" s="398"/>
      <c r="AY66" s="398"/>
      <c r="AZ66" s="398"/>
      <c r="BA66" s="398"/>
      <c r="BB66" s="398"/>
      <c r="BC66" s="398"/>
      <c r="BD66" s="398"/>
      <c r="BE66" s="398"/>
      <c r="BF66" s="398"/>
      <c r="BG66" s="398"/>
      <c r="BH66" s="398"/>
      <c r="BI66" s="398"/>
      <c r="BJ66" s="398"/>
      <c r="BK66" s="398"/>
      <c r="BL66" s="398"/>
      <c r="BM66" s="398"/>
      <c r="BN66" s="398"/>
      <c r="BO66" s="398"/>
      <c r="BP66" s="398"/>
      <c r="BQ66" s="398"/>
      <c r="BR66" s="398"/>
      <c r="BS66" s="398"/>
      <c r="BT66" s="398"/>
      <c r="BU66" s="398"/>
      <c r="BV66" s="398"/>
      <c r="BW66" s="398"/>
      <c r="BX66" s="398"/>
      <c r="BY66" s="398"/>
      <c r="BZ66" s="398"/>
      <c r="CA66" s="398"/>
      <c r="CB66" s="398"/>
      <c r="CC66" s="398"/>
      <c r="CD66" s="398"/>
      <c r="CE66" s="398"/>
      <c r="CF66" s="398"/>
      <c r="CG66" s="398"/>
      <c r="CH66" s="398"/>
      <c r="CI66" s="398"/>
      <c r="CJ66" s="398"/>
      <c r="CK66" s="398"/>
      <c r="CL66" s="398"/>
      <c r="CM66" s="398"/>
      <c r="CN66" s="398"/>
      <c r="CO66" s="398"/>
      <c r="CP66" s="398"/>
      <c r="CQ66" s="398"/>
      <c r="CR66" s="398"/>
      <c r="CS66" s="398"/>
      <c r="CT66" s="398"/>
      <c r="CU66" s="398"/>
      <c r="CV66" s="398"/>
      <c r="CW66" s="398"/>
      <c r="CX66" s="398"/>
      <c r="CY66" s="398"/>
      <c r="CZ66" s="398"/>
      <c r="DA66" s="398"/>
      <c r="DB66" s="398"/>
      <c r="DC66" s="398"/>
      <c r="DD66" s="398"/>
      <c r="DE66" s="398"/>
      <c r="DF66" s="398"/>
      <c r="DG66" s="398"/>
      <c r="DH66" s="398"/>
      <c r="DI66" s="398"/>
      <c r="DJ66" s="398"/>
      <c r="DK66" s="398"/>
      <c r="DL66" s="398"/>
      <c r="DM66" s="398"/>
      <c r="DN66" s="398"/>
      <c r="DO66" s="398"/>
      <c r="DP66" s="398"/>
      <c r="DQ66" s="398"/>
      <c r="DR66" s="398"/>
      <c r="DS66" s="398"/>
      <c r="DT66" s="398"/>
      <c r="DU66" s="398"/>
      <c r="DV66" s="398"/>
      <c r="DW66" s="398"/>
      <c r="DX66" s="398"/>
      <c r="DY66" s="398"/>
      <c r="DZ66" s="398"/>
      <c r="EA66" s="398"/>
      <c r="EB66" s="398"/>
      <c r="EC66" s="398"/>
      <c r="ED66" s="398"/>
      <c r="EE66" s="398"/>
      <c r="EF66" s="398"/>
      <c r="EG66" s="398"/>
      <c r="EH66" s="398"/>
      <c r="EI66" s="398"/>
      <c r="EJ66" s="398"/>
      <c r="EK66" s="398"/>
      <c r="EL66" s="398"/>
      <c r="EM66" s="398"/>
      <c r="EN66" s="398"/>
      <c r="EO66" s="398"/>
      <c r="EP66" s="398"/>
      <c r="EQ66" s="398"/>
      <c r="ER66" s="398"/>
      <c r="ES66" s="398"/>
      <c r="ET66" s="398"/>
      <c r="EU66" s="398"/>
      <c r="EV66" s="398"/>
      <c r="EW66" s="398"/>
      <c r="EX66" s="398"/>
      <c r="EY66" s="398"/>
      <c r="EZ66" s="398"/>
      <c r="FA66" s="398"/>
      <c r="FB66" s="398"/>
      <c r="FC66" s="398"/>
      <c r="FD66" s="398"/>
      <c r="FE66" s="398"/>
      <c r="FF66" s="398"/>
      <c r="FG66" s="398"/>
      <c r="FH66" s="398"/>
      <c r="FI66" s="398"/>
      <c r="FJ66" s="398"/>
      <c r="FK66" s="398"/>
      <c r="FL66" s="398"/>
      <c r="FM66" s="398"/>
      <c r="FN66" s="398"/>
      <c r="FO66" s="398"/>
      <c r="FP66" s="398"/>
      <c r="FQ66" s="398"/>
      <c r="FR66" s="398"/>
      <c r="FS66" s="398"/>
      <c r="FT66" s="398"/>
      <c r="FU66" s="398"/>
      <c r="FV66" s="398"/>
      <c r="FW66" s="398"/>
      <c r="FX66" s="398"/>
      <c r="FY66" s="398"/>
      <c r="FZ66" s="398"/>
      <c r="GA66" s="398"/>
      <c r="GB66" s="398"/>
      <c r="GC66" s="398"/>
      <c r="GD66" s="398"/>
      <c r="GE66" s="398"/>
      <c r="GF66" s="398"/>
      <c r="GG66" s="398"/>
      <c r="GH66" s="398"/>
      <c r="GI66" s="398"/>
      <c r="GJ66" s="398"/>
      <c r="GK66" s="398"/>
      <c r="GL66" s="398"/>
      <c r="GM66" s="398"/>
      <c r="GN66" s="398"/>
    </row>
    <row r="67" spans="1:196" s="74" customFormat="1" ht="17.25" customHeight="1">
      <c r="A67" s="394"/>
      <c r="B67" s="395" t="s">
        <v>199</v>
      </c>
      <c r="C67" s="395"/>
      <c r="D67" s="395"/>
      <c r="E67" s="395"/>
      <c r="F67" s="403">
        <v>0</v>
      </c>
      <c r="G67" s="403">
        <v>0</v>
      </c>
      <c r="H67" s="398"/>
      <c r="I67" s="398"/>
      <c r="J67" s="398"/>
      <c r="K67" s="398"/>
      <c r="L67" s="398"/>
      <c r="M67" s="398"/>
      <c r="N67" s="398"/>
      <c r="O67" s="398"/>
      <c r="P67" s="398"/>
      <c r="Q67" s="398"/>
      <c r="R67" s="398"/>
      <c r="S67" s="398"/>
      <c r="T67" s="398"/>
      <c r="U67" s="398"/>
      <c r="V67" s="398"/>
      <c r="W67" s="398"/>
      <c r="X67" s="398"/>
      <c r="Y67" s="398"/>
      <c r="Z67" s="398"/>
      <c r="AA67" s="398"/>
      <c r="AB67" s="398"/>
      <c r="AC67" s="398"/>
      <c r="AD67" s="398"/>
      <c r="AE67" s="398"/>
      <c r="AF67" s="398"/>
      <c r="AG67" s="398"/>
      <c r="AH67" s="398"/>
      <c r="AI67" s="398"/>
      <c r="AJ67" s="398"/>
      <c r="AK67" s="398"/>
      <c r="AL67" s="398"/>
      <c r="AM67" s="398"/>
      <c r="AN67" s="398"/>
      <c r="AO67" s="398"/>
      <c r="AP67" s="398"/>
      <c r="AQ67" s="398"/>
      <c r="AR67" s="398"/>
      <c r="AS67" s="398"/>
      <c r="AT67" s="398"/>
      <c r="AU67" s="398"/>
      <c r="AV67" s="398"/>
      <c r="AW67" s="398"/>
      <c r="AX67" s="398"/>
      <c r="AY67" s="398"/>
      <c r="AZ67" s="398"/>
      <c r="BA67" s="398"/>
      <c r="BB67" s="398"/>
      <c r="BC67" s="398"/>
      <c r="BD67" s="398"/>
      <c r="BE67" s="398"/>
      <c r="BF67" s="398"/>
      <c r="BG67" s="398"/>
      <c r="BH67" s="398"/>
      <c r="BI67" s="398"/>
      <c r="BJ67" s="398"/>
      <c r="BK67" s="398"/>
      <c r="BL67" s="398"/>
      <c r="BM67" s="398"/>
      <c r="BN67" s="398"/>
      <c r="BO67" s="398"/>
      <c r="BP67" s="398"/>
      <c r="BQ67" s="398"/>
      <c r="BR67" s="398"/>
      <c r="BS67" s="398"/>
      <c r="BT67" s="398"/>
      <c r="BU67" s="398"/>
      <c r="BV67" s="398"/>
      <c r="BW67" s="398"/>
      <c r="BX67" s="398"/>
      <c r="BY67" s="398"/>
      <c r="BZ67" s="398"/>
      <c r="CA67" s="398"/>
      <c r="CB67" s="398"/>
      <c r="CC67" s="398"/>
      <c r="CD67" s="398"/>
      <c r="CE67" s="398"/>
      <c r="CF67" s="398"/>
      <c r="CG67" s="398"/>
      <c r="CH67" s="398"/>
      <c r="CI67" s="398"/>
      <c r="CJ67" s="398"/>
      <c r="CK67" s="398"/>
      <c r="CL67" s="398"/>
      <c r="CM67" s="398"/>
      <c r="CN67" s="398"/>
      <c r="CO67" s="398"/>
      <c r="CP67" s="398"/>
      <c r="CQ67" s="398"/>
      <c r="CR67" s="398"/>
      <c r="CS67" s="398"/>
      <c r="CT67" s="398"/>
      <c r="CU67" s="398"/>
      <c r="CV67" s="398"/>
      <c r="CW67" s="398"/>
      <c r="CX67" s="398"/>
      <c r="CY67" s="398"/>
      <c r="CZ67" s="398"/>
      <c r="DA67" s="398"/>
      <c r="DB67" s="398"/>
      <c r="DC67" s="398"/>
      <c r="DD67" s="398"/>
      <c r="DE67" s="398"/>
      <c r="DF67" s="398"/>
      <c r="DG67" s="398"/>
      <c r="DH67" s="398"/>
      <c r="DI67" s="398"/>
      <c r="DJ67" s="398"/>
      <c r="DK67" s="398"/>
      <c r="DL67" s="398"/>
      <c r="DM67" s="398"/>
      <c r="DN67" s="398"/>
      <c r="DO67" s="398"/>
      <c r="DP67" s="398"/>
      <c r="DQ67" s="398"/>
      <c r="DR67" s="398"/>
      <c r="DS67" s="398"/>
      <c r="DT67" s="398"/>
      <c r="DU67" s="398"/>
      <c r="DV67" s="398"/>
      <c r="DW67" s="398"/>
      <c r="DX67" s="398"/>
      <c r="DY67" s="398"/>
      <c r="DZ67" s="398"/>
      <c r="EA67" s="398"/>
      <c r="EB67" s="398"/>
      <c r="EC67" s="398"/>
      <c r="ED67" s="398"/>
      <c r="EE67" s="398"/>
      <c r="EF67" s="398"/>
      <c r="EG67" s="398"/>
      <c r="EH67" s="398"/>
      <c r="EI67" s="398"/>
      <c r="EJ67" s="398"/>
      <c r="EK67" s="398"/>
      <c r="EL67" s="398"/>
      <c r="EM67" s="398"/>
      <c r="EN67" s="398"/>
      <c r="EO67" s="398"/>
      <c r="EP67" s="398"/>
      <c r="EQ67" s="398"/>
      <c r="ER67" s="398"/>
      <c r="ES67" s="398"/>
      <c r="ET67" s="398"/>
      <c r="EU67" s="398"/>
      <c r="EV67" s="398"/>
      <c r="EW67" s="398"/>
      <c r="EX67" s="398"/>
      <c r="EY67" s="398"/>
      <c r="EZ67" s="398"/>
      <c r="FA67" s="398"/>
      <c r="FB67" s="398"/>
      <c r="FC67" s="398"/>
      <c r="FD67" s="398"/>
      <c r="FE67" s="398"/>
      <c r="FF67" s="398"/>
      <c r="FG67" s="398"/>
      <c r="FH67" s="398"/>
      <c r="FI67" s="398"/>
      <c r="FJ67" s="398"/>
      <c r="FK67" s="398"/>
      <c r="FL67" s="398"/>
      <c r="FM67" s="398"/>
      <c r="FN67" s="398"/>
      <c r="FO67" s="398"/>
      <c r="FP67" s="398"/>
      <c r="FQ67" s="398"/>
      <c r="FR67" s="398"/>
      <c r="FS67" s="398"/>
      <c r="FT67" s="398"/>
      <c r="FU67" s="398"/>
      <c r="FV67" s="398"/>
      <c r="FW67" s="398"/>
      <c r="FX67" s="398"/>
      <c r="FY67" s="398"/>
      <c r="FZ67" s="398"/>
      <c r="GA67" s="398"/>
      <c r="GB67" s="398"/>
      <c r="GC67" s="398"/>
      <c r="GD67" s="398"/>
      <c r="GE67" s="398"/>
      <c r="GF67" s="398"/>
      <c r="GG67" s="398"/>
      <c r="GH67" s="398"/>
      <c r="GI67" s="398"/>
      <c r="GJ67" s="398"/>
      <c r="GK67" s="398"/>
      <c r="GL67" s="398"/>
      <c r="GM67" s="398"/>
      <c r="GN67" s="398"/>
    </row>
    <row r="68" spans="1:196" s="74" customFormat="1" ht="17.25" customHeight="1">
      <c r="A68" s="401" t="s">
        <v>811</v>
      </c>
      <c r="B68" s="395"/>
      <c r="C68" s="395"/>
      <c r="D68" s="395"/>
      <c r="E68" s="395"/>
      <c r="F68" s="403">
        <v>0</v>
      </c>
      <c r="G68" s="403">
        <v>0</v>
      </c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398"/>
      <c r="AA68" s="398"/>
      <c r="AB68" s="398"/>
      <c r="AC68" s="398"/>
      <c r="AD68" s="398"/>
      <c r="AE68" s="398"/>
      <c r="AF68" s="398"/>
      <c r="AG68" s="398"/>
      <c r="AH68" s="398"/>
      <c r="AI68" s="398"/>
      <c r="AJ68" s="398"/>
      <c r="AK68" s="398"/>
      <c r="AL68" s="398"/>
      <c r="AM68" s="398"/>
      <c r="AN68" s="398"/>
      <c r="AO68" s="398"/>
      <c r="AP68" s="398"/>
      <c r="AQ68" s="398"/>
      <c r="AR68" s="398"/>
      <c r="AS68" s="398"/>
      <c r="AT68" s="398"/>
      <c r="AU68" s="398"/>
      <c r="AV68" s="398"/>
      <c r="AW68" s="398"/>
      <c r="AX68" s="398"/>
      <c r="AY68" s="398"/>
      <c r="AZ68" s="398"/>
      <c r="BA68" s="398"/>
      <c r="BB68" s="398"/>
      <c r="BC68" s="398"/>
      <c r="BD68" s="398"/>
      <c r="BE68" s="398"/>
      <c r="BF68" s="398"/>
      <c r="BG68" s="398"/>
      <c r="BH68" s="398"/>
      <c r="BI68" s="398"/>
      <c r="BJ68" s="398"/>
      <c r="BK68" s="398"/>
      <c r="BL68" s="398"/>
      <c r="BM68" s="398"/>
      <c r="BN68" s="398"/>
      <c r="BO68" s="398"/>
      <c r="BP68" s="398"/>
      <c r="BQ68" s="398"/>
      <c r="BR68" s="398"/>
      <c r="BS68" s="398"/>
      <c r="BT68" s="398"/>
      <c r="BU68" s="398"/>
      <c r="BV68" s="398"/>
      <c r="BW68" s="398"/>
      <c r="BX68" s="398"/>
      <c r="BY68" s="398"/>
      <c r="BZ68" s="398"/>
      <c r="CA68" s="398"/>
      <c r="CB68" s="398"/>
      <c r="CC68" s="398"/>
      <c r="CD68" s="398"/>
      <c r="CE68" s="398"/>
      <c r="CF68" s="398"/>
      <c r="CG68" s="398"/>
      <c r="CH68" s="398"/>
      <c r="CI68" s="398"/>
      <c r="CJ68" s="398"/>
      <c r="CK68" s="398"/>
      <c r="CL68" s="398"/>
      <c r="CM68" s="398"/>
      <c r="CN68" s="398"/>
      <c r="CO68" s="398"/>
      <c r="CP68" s="398"/>
      <c r="CQ68" s="398"/>
      <c r="CR68" s="398"/>
      <c r="CS68" s="398"/>
      <c r="CT68" s="398"/>
      <c r="CU68" s="398"/>
      <c r="CV68" s="398"/>
      <c r="CW68" s="398"/>
      <c r="CX68" s="398"/>
      <c r="CY68" s="398"/>
      <c r="CZ68" s="398"/>
      <c r="DA68" s="398"/>
      <c r="DB68" s="398"/>
      <c r="DC68" s="398"/>
      <c r="DD68" s="398"/>
      <c r="DE68" s="398"/>
      <c r="DF68" s="398"/>
      <c r="DG68" s="398"/>
      <c r="DH68" s="398"/>
      <c r="DI68" s="398"/>
      <c r="DJ68" s="398"/>
      <c r="DK68" s="398"/>
      <c r="DL68" s="398"/>
      <c r="DM68" s="398"/>
      <c r="DN68" s="398"/>
      <c r="DO68" s="398"/>
      <c r="DP68" s="398"/>
      <c r="DQ68" s="398"/>
      <c r="DR68" s="398"/>
      <c r="DS68" s="398"/>
      <c r="DT68" s="398"/>
      <c r="DU68" s="398"/>
      <c r="DV68" s="398"/>
      <c r="DW68" s="398"/>
      <c r="DX68" s="398"/>
      <c r="DY68" s="398"/>
      <c r="DZ68" s="398"/>
      <c r="EA68" s="398"/>
      <c r="EB68" s="398"/>
      <c r="EC68" s="398"/>
      <c r="ED68" s="398"/>
      <c r="EE68" s="398"/>
      <c r="EF68" s="398"/>
      <c r="EG68" s="398"/>
      <c r="EH68" s="398"/>
      <c r="EI68" s="398"/>
      <c r="EJ68" s="398"/>
      <c r="EK68" s="398"/>
      <c r="EL68" s="398"/>
      <c r="EM68" s="398"/>
      <c r="EN68" s="398"/>
      <c r="EO68" s="398"/>
      <c r="EP68" s="398"/>
      <c r="EQ68" s="398"/>
      <c r="ER68" s="398"/>
      <c r="ES68" s="398"/>
      <c r="ET68" s="398"/>
      <c r="EU68" s="398"/>
      <c r="EV68" s="398"/>
      <c r="EW68" s="398"/>
      <c r="EX68" s="398"/>
      <c r="EY68" s="398"/>
      <c r="EZ68" s="398"/>
      <c r="FA68" s="398"/>
      <c r="FB68" s="398"/>
      <c r="FC68" s="398"/>
      <c r="FD68" s="398"/>
      <c r="FE68" s="398"/>
      <c r="FF68" s="398"/>
      <c r="FG68" s="398"/>
      <c r="FH68" s="398"/>
      <c r="FI68" s="398"/>
      <c r="FJ68" s="398"/>
      <c r="FK68" s="398"/>
      <c r="FL68" s="398"/>
      <c r="FM68" s="398"/>
      <c r="FN68" s="398"/>
      <c r="FO68" s="398"/>
      <c r="FP68" s="398"/>
      <c r="FQ68" s="398"/>
      <c r="FR68" s="398"/>
      <c r="FS68" s="398"/>
      <c r="FT68" s="398"/>
      <c r="FU68" s="398"/>
      <c r="FV68" s="398"/>
      <c r="FW68" s="398"/>
      <c r="FX68" s="398"/>
      <c r="FY68" s="398"/>
      <c r="FZ68" s="398"/>
      <c r="GA68" s="398"/>
      <c r="GB68" s="398"/>
      <c r="GC68" s="398"/>
      <c r="GD68" s="398"/>
      <c r="GE68" s="398"/>
      <c r="GF68" s="398"/>
      <c r="GG68" s="398"/>
      <c r="GH68" s="398"/>
      <c r="GI68" s="398"/>
      <c r="GJ68" s="398"/>
      <c r="GK68" s="398"/>
      <c r="GL68" s="398"/>
      <c r="GM68" s="398"/>
      <c r="GN68" s="398"/>
    </row>
    <row r="69" spans="1:196" s="74" customFormat="1" ht="17.25" customHeight="1">
      <c r="A69" s="401" t="s">
        <v>812</v>
      </c>
      <c r="B69" s="395"/>
      <c r="C69" s="395"/>
      <c r="D69" s="395"/>
      <c r="E69" s="395"/>
      <c r="F69" s="403">
        <v>0</v>
      </c>
      <c r="G69" s="403">
        <v>0</v>
      </c>
      <c r="H69" s="398"/>
      <c r="I69" s="398"/>
      <c r="J69" s="398"/>
      <c r="K69" s="398"/>
      <c r="L69" s="398"/>
      <c r="M69" s="398"/>
      <c r="N69" s="398"/>
      <c r="O69" s="398"/>
      <c r="P69" s="398"/>
      <c r="Q69" s="398"/>
      <c r="R69" s="398"/>
      <c r="S69" s="398"/>
      <c r="T69" s="398"/>
      <c r="U69" s="398"/>
      <c r="V69" s="398"/>
      <c r="W69" s="398"/>
      <c r="X69" s="398"/>
      <c r="Y69" s="398"/>
      <c r="Z69" s="398"/>
      <c r="AA69" s="398"/>
      <c r="AB69" s="398"/>
      <c r="AC69" s="398"/>
      <c r="AD69" s="398"/>
      <c r="AE69" s="398"/>
      <c r="AF69" s="398"/>
      <c r="AG69" s="398"/>
      <c r="AH69" s="398"/>
      <c r="AI69" s="398"/>
      <c r="AJ69" s="398"/>
      <c r="AK69" s="398"/>
      <c r="AL69" s="398"/>
      <c r="AM69" s="398"/>
      <c r="AN69" s="398"/>
      <c r="AO69" s="398"/>
      <c r="AP69" s="398"/>
      <c r="AQ69" s="398"/>
      <c r="AR69" s="398"/>
      <c r="AS69" s="398"/>
      <c r="AT69" s="398"/>
      <c r="AU69" s="398"/>
      <c r="AV69" s="398"/>
      <c r="AW69" s="398"/>
      <c r="AX69" s="398"/>
      <c r="AY69" s="398"/>
      <c r="AZ69" s="398"/>
      <c r="BA69" s="398"/>
      <c r="BB69" s="398"/>
      <c r="BC69" s="398"/>
      <c r="BD69" s="398"/>
      <c r="BE69" s="398"/>
      <c r="BF69" s="398"/>
      <c r="BG69" s="398"/>
      <c r="BH69" s="398"/>
      <c r="BI69" s="398"/>
      <c r="BJ69" s="398"/>
      <c r="BK69" s="398"/>
      <c r="BL69" s="398"/>
      <c r="BM69" s="398"/>
      <c r="BN69" s="398"/>
      <c r="BO69" s="398"/>
      <c r="BP69" s="398"/>
      <c r="BQ69" s="398"/>
      <c r="BR69" s="398"/>
      <c r="BS69" s="398"/>
      <c r="BT69" s="398"/>
      <c r="BU69" s="398"/>
      <c r="BV69" s="398"/>
      <c r="BW69" s="398"/>
      <c r="BX69" s="398"/>
      <c r="BY69" s="398"/>
      <c r="BZ69" s="398"/>
      <c r="CA69" s="398"/>
      <c r="CB69" s="398"/>
      <c r="CC69" s="398"/>
      <c r="CD69" s="398"/>
      <c r="CE69" s="398"/>
      <c r="CF69" s="398"/>
      <c r="CG69" s="398"/>
      <c r="CH69" s="398"/>
      <c r="CI69" s="398"/>
      <c r="CJ69" s="398"/>
      <c r="CK69" s="398"/>
      <c r="CL69" s="398"/>
      <c r="CM69" s="398"/>
      <c r="CN69" s="398"/>
      <c r="CO69" s="398"/>
      <c r="CP69" s="398"/>
      <c r="CQ69" s="398"/>
      <c r="CR69" s="398"/>
      <c r="CS69" s="398"/>
      <c r="CT69" s="398"/>
      <c r="CU69" s="398"/>
      <c r="CV69" s="398"/>
      <c r="CW69" s="398"/>
      <c r="CX69" s="398"/>
      <c r="CY69" s="398"/>
      <c r="CZ69" s="398"/>
      <c r="DA69" s="398"/>
      <c r="DB69" s="398"/>
      <c r="DC69" s="398"/>
      <c r="DD69" s="398"/>
      <c r="DE69" s="398"/>
      <c r="DF69" s="398"/>
      <c r="DG69" s="398"/>
      <c r="DH69" s="398"/>
      <c r="DI69" s="398"/>
      <c r="DJ69" s="398"/>
      <c r="DK69" s="398"/>
      <c r="DL69" s="398"/>
      <c r="DM69" s="398"/>
      <c r="DN69" s="398"/>
      <c r="DO69" s="398"/>
      <c r="DP69" s="398"/>
      <c r="DQ69" s="398"/>
      <c r="DR69" s="398"/>
      <c r="DS69" s="398"/>
      <c r="DT69" s="398"/>
      <c r="DU69" s="398"/>
      <c r="DV69" s="398"/>
      <c r="DW69" s="398"/>
      <c r="DX69" s="398"/>
      <c r="DY69" s="398"/>
      <c r="DZ69" s="398"/>
      <c r="EA69" s="398"/>
      <c r="EB69" s="398"/>
      <c r="EC69" s="398"/>
      <c r="ED69" s="398"/>
      <c r="EE69" s="398"/>
      <c r="EF69" s="398"/>
      <c r="EG69" s="398"/>
      <c r="EH69" s="398"/>
      <c r="EI69" s="398"/>
      <c r="EJ69" s="398"/>
      <c r="EK69" s="398"/>
      <c r="EL69" s="398"/>
      <c r="EM69" s="398"/>
      <c r="EN69" s="398"/>
      <c r="EO69" s="398"/>
      <c r="EP69" s="398"/>
      <c r="EQ69" s="398"/>
      <c r="ER69" s="398"/>
      <c r="ES69" s="398"/>
      <c r="ET69" s="398"/>
      <c r="EU69" s="398"/>
      <c r="EV69" s="398"/>
      <c r="EW69" s="398"/>
      <c r="EX69" s="398"/>
      <c r="EY69" s="398"/>
      <c r="EZ69" s="398"/>
      <c r="FA69" s="398"/>
      <c r="FB69" s="398"/>
      <c r="FC69" s="398"/>
      <c r="FD69" s="398"/>
      <c r="FE69" s="398"/>
      <c r="FF69" s="398"/>
      <c r="FG69" s="398"/>
      <c r="FH69" s="398"/>
      <c r="FI69" s="398"/>
      <c r="FJ69" s="398"/>
      <c r="FK69" s="398"/>
      <c r="FL69" s="398"/>
      <c r="FM69" s="398"/>
      <c r="FN69" s="398"/>
      <c r="FO69" s="398"/>
      <c r="FP69" s="398"/>
      <c r="FQ69" s="398"/>
      <c r="FR69" s="398"/>
      <c r="FS69" s="398"/>
      <c r="FT69" s="398"/>
      <c r="FU69" s="398"/>
      <c r="FV69" s="398"/>
      <c r="FW69" s="398"/>
      <c r="FX69" s="398"/>
      <c r="FY69" s="398"/>
      <c r="FZ69" s="398"/>
      <c r="GA69" s="398"/>
      <c r="GB69" s="398"/>
      <c r="GC69" s="398"/>
      <c r="GD69" s="398"/>
      <c r="GE69" s="398"/>
      <c r="GF69" s="398"/>
      <c r="GG69" s="398"/>
      <c r="GH69" s="398"/>
      <c r="GI69" s="398"/>
      <c r="GJ69" s="398"/>
      <c r="GK69" s="398"/>
      <c r="GL69" s="398"/>
      <c r="GM69" s="398"/>
      <c r="GN69" s="398"/>
    </row>
    <row r="70" spans="1:196" s="74" customFormat="1" ht="17.25" customHeight="1">
      <c r="A70" s="401" t="s">
        <v>0</v>
      </c>
      <c r="B70" s="395"/>
      <c r="C70" s="395"/>
      <c r="D70" s="395"/>
      <c r="E70" s="395"/>
      <c r="F70" s="403">
        <v>0</v>
      </c>
      <c r="G70" s="403">
        <v>0</v>
      </c>
      <c r="H70" s="398"/>
      <c r="I70" s="398"/>
      <c r="J70" s="398"/>
      <c r="K70" s="398"/>
      <c r="L70" s="398"/>
      <c r="M70" s="398"/>
      <c r="N70" s="398"/>
      <c r="O70" s="398"/>
      <c r="P70" s="398"/>
      <c r="Q70" s="398"/>
      <c r="R70" s="398"/>
      <c r="S70" s="398"/>
      <c r="T70" s="398"/>
      <c r="U70" s="398"/>
      <c r="V70" s="398"/>
      <c r="W70" s="398"/>
      <c r="X70" s="398"/>
      <c r="Y70" s="398"/>
      <c r="Z70" s="398"/>
      <c r="AA70" s="398"/>
      <c r="AB70" s="398"/>
      <c r="AC70" s="398"/>
      <c r="AD70" s="398"/>
      <c r="AE70" s="398"/>
      <c r="AF70" s="398"/>
      <c r="AG70" s="398"/>
      <c r="AH70" s="398"/>
      <c r="AI70" s="398"/>
      <c r="AJ70" s="398"/>
      <c r="AK70" s="398"/>
      <c r="AL70" s="398"/>
      <c r="AM70" s="398"/>
      <c r="AN70" s="398"/>
      <c r="AO70" s="398"/>
      <c r="AP70" s="398"/>
      <c r="AQ70" s="398"/>
      <c r="AR70" s="398"/>
      <c r="AS70" s="398"/>
      <c r="AT70" s="398"/>
      <c r="AU70" s="398"/>
      <c r="AV70" s="398"/>
      <c r="AW70" s="398"/>
      <c r="AX70" s="398"/>
      <c r="AY70" s="398"/>
      <c r="AZ70" s="398"/>
      <c r="BA70" s="398"/>
      <c r="BB70" s="398"/>
      <c r="BC70" s="398"/>
      <c r="BD70" s="398"/>
      <c r="BE70" s="398"/>
      <c r="BF70" s="398"/>
      <c r="BG70" s="398"/>
      <c r="BH70" s="398"/>
      <c r="BI70" s="398"/>
      <c r="BJ70" s="398"/>
      <c r="BK70" s="398"/>
      <c r="BL70" s="398"/>
      <c r="BM70" s="398"/>
      <c r="BN70" s="398"/>
      <c r="BO70" s="398"/>
      <c r="BP70" s="398"/>
      <c r="BQ70" s="398"/>
      <c r="BR70" s="398"/>
      <c r="BS70" s="398"/>
      <c r="BT70" s="398"/>
      <c r="BU70" s="398"/>
      <c r="BV70" s="398"/>
      <c r="BW70" s="398"/>
      <c r="BX70" s="398"/>
      <c r="BY70" s="398"/>
      <c r="BZ70" s="398"/>
      <c r="CA70" s="398"/>
      <c r="CB70" s="398"/>
      <c r="CC70" s="398"/>
      <c r="CD70" s="398"/>
      <c r="CE70" s="398"/>
      <c r="CF70" s="398"/>
      <c r="CG70" s="398"/>
      <c r="CH70" s="398"/>
      <c r="CI70" s="398"/>
      <c r="CJ70" s="398"/>
      <c r="CK70" s="398"/>
      <c r="CL70" s="398"/>
      <c r="CM70" s="398"/>
      <c r="CN70" s="398"/>
      <c r="CO70" s="398"/>
      <c r="CP70" s="398"/>
      <c r="CQ70" s="398"/>
      <c r="CR70" s="398"/>
      <c r="CS70" s="398"/>
      <c r="CT70" s="398"/>
      <c r="CU70" s="398"/>
      <c r="CV70" s="398"/>
      <c r="CW70" s="398"/>
      <c r="CX70" s="398"/>
      <c r="CY70" s="398"/>
      <c r="CZ70" s="398"/>
      <c r="DA70" s="398"/>
      <c r="DB70" s="398"/>
      <c r="DC70" s="398"/>
      <c r="DD70" s="398"/>
      <c r="DE70" s="398"/>
      <c r="DF70" s="398"/>
      <c r="DG70" s="398"/>
      <c r="DH70" s="398"/>
      <c r="DI70" s="398"/>
      <c r="DJ70" s="398"/>
      <c r="DK70" s="398"/>
      <c r="DL70" s="398"/>
      <c r="DM70" s="398"/>
      <c r="DN70" s="398"/>
      <c r="DO70" s="398"/>
      <c r="DP70" s="398"/>
      <c r="DQ70" s="398"/>
      <c r="DR70" s="398"/>
      <c r="DS70" s="398"/>
      <c r="DT70" s="398"/>
      <c r="DU70" s="398"/>
      <c r="DV70" s="398"/>
      <c r="DW70" s="398"/>
      <c r="DX70" s="398"/>
      <c r="DY70" s="398"/>
      <c r="DZ70" s="398"/>
      <c r="EA70" s="398"/>
      <c r="EB70" s="398"/>
      <c r="EC70" s="398"/>
      <c r="ED70" s="398"/>
      <c r="EE70" s="398"/>
      <c r="EF70" s="398"/>
      <c r="EG70" s="398"/>
      <c r="EH70" s="398"/>
      <c r="EI70" s="398"/>
      <c r="EJ70" s="398"/>
      <c r="EK70" s="398"/>
      <c r="EL70" s="398"/>
      <c r="EM70" s="398"/>
      <c r="EN70" s="398"/>
      <c r="EO70" s="398"/>
      <c r="EP70" s="398"/>
      <c r="EQ70" s="398"/>
      <c r="ER70" s="398"/>
      <c r="ES70" s="398"/>
      <c r="ET70" s="398"/>
      <c r="EU70" s="398"/>
      <c r="EV70" s="398"/>
      <c r="EW70" s="398"/>
      <c r="EX70" s="398"/>
      <c r="EY70" s="398"/>
      <c r="EZ70" s="398"/>
      <c r="FA70" s="398"/>
      <c r="FB70" s="398"/>
      <c r="FC70" s="398"/>
      <c r="FD70" s="398"/>
      <c r="FE70" s="398"/>
      <c r="FF70" s="398"/>
      <c r="FG70" s="398"/>
      <c r="FH70" s="398"/>
      <c r="FI70" s="398"/>
      <c r="FJ70" s="398"/>
      <c r="FK70" s="398"/>
      <c r="FL70" s="398"/>
      <c r="FM70" s="398"/>
      <c r="FN70" s="398"/>
      <c r="FO70" s="398"/>
      <c r="FP70" s="398"/>
      <c r="FQ70" s="398"/>
      <c r="FR70" s="398"/>
      <c r="FS70" s="398"/>
      <c r="FT70" s="398"/>
      <c r="FU70" s="398"/>
      <c r="FV70" s="398"/>
      <c r="FW70" s="398"/>
      <c r="FX70" s="398"/>
      <c r="FY70" s="398"/>
      <c r="FZ70" s="398"/>
      <c r="GA70" s="398"/>
      <c r="GB70" s="398"/>
      <c r="GC70" s="398"/>
      <c r="GD70" s="398"/>
      <c r="GE70" s="398"/>
      <c r="GF70" s="398"/>
      <c r="GG70" s="398"/>
      <c r="GH70" s="398"/>
      <c r="GI70" s="398"/>
      <c r="GJ70" s="398"/>
      <c r="GK70" s="398"/>
      <c r="GL70" s="398"/>
      <c r="GM70" s="398"/>
      <c r="GN70" s="398"/>
    </row>
    <row r="71" spans="1:196" s="74" customFormat="1" ht="17.25" customHeight="1">
      <c r="A71" s="401" t="s">
        <v>1</v>
      </c>
      <c r="B71" s="395"/>
      <c r="C71" s="395"/>
      <c r="D71" s="395"/>
      <c r="E71" s="395"/>
      <c r="F71" s="403">
        <v>0</v>
      </c>
      <c r="G71" s="403">
        <v>0</v>
      </c>
      <c r="H71" s="398"/>
      <c r="I71" s="398"/>
      <c r="J71" s="398"/>
      <c r="K71" s="398"/>
      <c r="L71" s="398"/>
      <c r="M71" s="398"/>
      <c r="N71" s="398"/>
      <c r="O71" s="398"/>
      <c r="P71" s="398"/>
      <c r="Q71" s="398"/>
      <c r="R71" s="398"/>
      <c r="S71" s="398"/>
      <c r="T71" s="398"/>
      <c r="U71" s="398"/>
      <c r="V71" s="398"/>
      <c r="W71" s="398"/>
      <c r="X71" s="398"/>
      <c r="Y71" s="398"/>
      <c r="Z71" s="398"/>
      <c r="AA71" s="398"/>
      <c r="AB71" s="398"/>
      <c r="AC71" s="398"/>
      <c r="AD71" s="398"/>
      <c r="AE71" s="398"/>
      <c r="AF71" s="398"/>
      <c r="AG71" s="398"/>
      <c r="AH71" s="398"/>
      <c r="AI71" s="398"/>
      <c r="AJ71" s="398"/>
      <c r="AK71" s="398"/>
      <c r="AL71" s="398"/>
      <c r="AM71" s="398"/>
      <c r="AN71" s="398"/>
      <c r="AO71" s="398"/>
      <c r="AP71" s="398"/>
      <c r="AQ71" s="398"/>
      <c r="AR71" s="398"/>
      <c r="AS71" s="398"/>
      <c r="AT71" s="398"/>
      <c r="AU71" s="398"/>
      <c r="AV71" s="398"/>
      <c r="AW71" s="398"/>
      <c r="AX71" s="398"/>
      <c r="AY71" s="398"/>
      <c r="AZ71" s="398"/>
      <c r="BA71" s="398"/>
      <c r="BB71" s="398"/>
      <c r="BC71" s="398"/>
      <c r="BD71" s="398"/>
      <c r="BE71" s="398"/>
      <c r="BF71" s="398"/>
      <c r="BG71" s="398"/>
      <c r="BH71" s="398"/>
      <c r="BI71" s="398"/>
      <c r="BJ71" s="398"/>
      <c r="BK71" s="398"/>
      <c r="BL71" s="398"/>
      <c r="BM71" s="398"/>
      <c r="BN71" s="398"/>
      <c r="BO71" s="398"/>
      <c r="BP71" s="398"/>
      <c r="BQ71" s="398"/>
      <c r="BR71" s="398"/>
      <c r="BS71" s="398"/>
      <c r="BT71" s="398"/>
      <c r="BU71" s="398"/>
      <c r="BV71" s="398"/>
      <c r="BW71" s="398"/>
      <c r="BX71" s="398"/>
      <c r="BY71" s="398"/>
      <c r="BZ71" s="398"/>
      <c r="CA71" s="398"/>
      <c r="CB71" s="398"/>
      <c r="CC71" s="398"/>
      <c r="CD71" s="398"/>
      <c r="CE71" s="398"/>
      <c r="CF71" s="398"/>
      <c r="CG71" s="398"/>
      <c r="CH71" s="398"/>
      <c r="CI71" s="398"/>
      <c r="CJ71" s="398"/>
      <c r="CK71" s="398"/>
      <c r="CL71" s="398"/>
      <c r="CM71" s="398"/>
      <c r="CN71" s="398"/>
      <c r="CO71" s="398"/>
      <c r="CP71" s="398"/>
      <c r="CQ71" s="398"/>
      <c r="CR71" s="398"/>
      <c r="CS71" s="398"/>
      <c r="CT71" s="398"/>
      <c r="CU71" s="398"/>
      <c r="CV71" s="398"/>
      <c r="CW71" s="398"/>
      <c r="CX71" s="398"/>
      <c r="CY71" s="398"/>
      <c r="CZ71" s="398"/>
      <c r="DA71" s="398"/>
      <c r="DB71" s="398"/>
      <c r="DC71" s="398"/>
      <c r="DD71" s="398"/>
      <c r="DE71" s="398"/>
      <c r="DF71" s="398"/>
      <c r="DG71" s="398"/>
      <c r="DH71" s="398"/>
      <c r="DI71" s="398"/>
      <c r="DJ71" s="398"/>
      <c r="DK71" s="398"/>
      <c r="DL71" s="398"/>
      <c r="DM71" s="398"/>
      <c r="DN71" s="398"/>
      <c r="DO71" s="398"/>
      <c r="DP71" s="398"/>
      <c r="DQ71" s="398"/>
      <c r="DR71" s="398"/>
      <c r="DS71" s="398"/>
      <c r="DT71" s="398"/>
      <c r="DU71" s="398"/>
      <c r="DV71" s="398"/>
      <c r="DW71" s="398"/>
      <c r="DX71" s="398"/>
      <c r="DY71" s="398"/>
      <c r="DZ71" s="398"/>
      <c r="EA71" s="398"/>
      <c r="EB71" s="398"/>
      <c r="EC71" s="398"/>
      <c r="ED71" s="398"/>
      <c r="EE71" s="398"/>
      <c r="EF71" s="398"/>
      <c r="EG71" s="398"/>
      <c r="EH71" s="398"/>
      <c r="EI71" s="398"/>
      <c r="EJ71" s="398"/>
      <c r="EK71" s="398"/>
      <c r="EL71" s="398"/>
      <c r="EM71" s="398"/>
      <c r="EN71" s="398"/>
      <c r="EO71" s="398"/>
      <c r="EP71" s="398"/>
      <c r="EQ71" s="398"/>
      <c r="ER71" s="398"/>
      <c r="ES71" s="398"/>
      <c r="ET71" s="398"/>
      <c r="EU71" s="398"/>
      <c r="EV71" s="398"/>
      <c r="EW71" s="398"/>
      <c r="EX71" s="398"/>
      <c r="EY71" s="398"/>
      <c r="EZ71" s="398"/>
      <c r="FA71" s="398"/>
      <c r="FB71" s="398"/>
      <c r="FC71" s="398"/>
      <c r="FD71" s="398"/>
      <c r="FE71" s="398"/>
      <c r="FF71" s="398"/>
      <c r="FG71" s="398"/>
      <c r="FH71" s="398"/>
      <c r="FI71" s="398"/>
      <c r="FJ71" s="398"/>
      <c r="FK71" s="398"/>
      <c r="FL71" s="398"/>
      <c r="FM71" s="398"/>
      <c r="FN71" s="398"/>
      <c r="FO71" s="398"/>
      <c r="FP71" s="398"/>
      <c r="FQ71" s="398"/>
      <c r="FR71" s="398"/>
      <c r="FS71" s="398"/>
      <c r="FT71" s="398"/>
      <c r="FU71" s="398"/>
      <c r="FV71" s="398"/>
      <c r="FW71" s="398"/>
      <c r="FX71" s="398"/>
      <c r="FY71" s="398"/>
      <c r="FZ71" s="398"/>
      <c r="GA71" s="398"/>
      <c r="GB71" s="398"/>
      <c r="GC71" s="398"/>
      <c r="GD71" s="398"/>
      <c r="GE71" s="398"/>
      <c r="GF71" s="398"/>
      <c r="GG71" s="398"/>
      <c r="GH71" s="398"/>
      <c r="GI71" s="398"/>
      <c r="GJ71" s="398"/>
      <c r="GK71" s="398"/>
      <c r="GL71" s="398"/>
      <c r="GM71" s="398"/>
      <c r="GN71" s="398"/>
    </row>
    <row r="72" spans="1:196" s="74" customFormat="1" ht="17.25" customHeight="1">
      <c r="A72" s="401" t="s">
        <v>2</v>
      </c>
      <c r="B72" s="395"/>
      <c r="C72" s="395"/>
      <c r="D72" s="395"/>
      <c r="E72" s="395"/>
      <c r="F72" s="403">
        <v>0</v>
      </c>
      <c r="G72" s="403">
        <v>0</v>
      </c>
      <c r="H72" s="398"/>
      <c r="I72" s="398"/>
      <c r="J72" s="398"/>
      <c r="K72" s="398"/>
      <c r="L72" s="398"/>
      <c r="M72" s="398"/>
      <c r="N72" s="398"/>
      <c r="O72" s="398"/>
      <c r="P72" s="398"/>
      <c r="Q72" s="398"/>
      <c r="R72" s="398"/>
      <c r="S72" s="398"/>
      <c r="T72" s="398"/>
      <c r="U72" s="398"/>
      <c r="V72" s="398"/>
      <c r="W72" s="398"/>
      <c r="X72" s="398"/>
      <c r="Y72" s="398"/>
      <c r="Z72" s="398"/>
      <c r="AA72" s="398"/>
      <c r="AB72" s="398"/>
      <c r="AC72" s="398"/>
      <c r="AD72" s="398"/>
      <c r="AE72" s="398"/>
      <c r="AF72" s="398"/>
      <c r="AG72" s="398"/>
      <c r="AH72" s="398"/>
      <c r="AI72" s="398"/>
      <c r="AJ72" s="398"/>
      <c r="AK72" s="398"/>
      <c r="AL72" s="398"/>
      <c r="AM72" s="398"/>
      <c r="AN72" s="398"/>
      <c r="AO72" s="398"/>
      <c r="AP72" s="398"/>
      <c r="AQ72" s="398"/>
      <c r="AR72" s="398"/>
      <c r="AS72" s="398"/>
      <c r="AT72" s="398"/>
      <c r="AU72" s="398"/>
      <c r="AV72" s="398"/>
      <c r="AW72" s="398"/>
      <c r="AX72" s="398"/>
      <c r="AY72" s="398"/>
      <c r="AZ72" s="398"/>
      <c r="BA72" s="398"/>
      <c r="BB72" s="398"/>
      <c r="BC72" s="398"/>
      <c r="BD72" s="398"/>
      <c r="BE72" s="398"/>
      <c r="BF72" s="398"/>
      <c r="BG72" s="398"/>
      <c r="BH72" s="398"/>
      <c r="BI72" s="398"/>
      <c r="BJ72" s="398"/>
      <c r="BK72" s="398"/>
      <c r="BL72" s="398"/>
      <c r="BM72" s="398"/>
      <c r="BN72" s="398"/>
      <c r="BO72" s="398"/>
      <c r="BP72" s="398"/>
      <c r="BQ72" s="398"/>
      <c r="BR72" s="398"/>
      <c r="BS72" s="398"/>
      <c r="BT72" s="398"/>
      <c r="BU72" s="398"/>
      <c r="BV72" s="398"/>
      <c r="BW72" s="398"/>
      <c r="BX72" s="398"/>
      <c r="BY72" s="398"/>
      <c r="BZ72" s="398"/>
      <c r="CA72" s="398"/>
      <c r="CB72" s="398"/>
      <c r="CC72" s="398"/>
      <c r="CD72" s="398"/>
      <c r="CE72" s="398"/>
      <c r="CF72" s="398"/>
      <c r="CG72" s="398"/>
      <c r="CH72" s="398"/>
      <c r="CI72" s="398"/>
      <c r="CJ72" s="398"/>
      <c r="CK72" s="398"/>
      <c r="CL72" s="398"/>
      <c r="CM72" s="398"/>
      <c r="CN72" s="398"/>
      <c r="CO72" s="398"/>
      <c r="CP72" s="398"/>
      <c r="CQ72" s="398"/>
      <c r="CR72" s="398"/>
      <c r="CS72" s="398"/>
      <c r="CT72" s="398"/>
      <c r="CU72" s="398"/>
      <c r="CV72" s="398"/>
      <c r="CW72" s="398"/>
      <c r="CX72" s="398"/>
      <c r="CY72" s="398"/>
      <c r="CZ72" s="398"/>
      <c r="DA72" s="398"/>
      <c r="DB72" s="398"/>
      <c r="DC72" s="398"/>
      <c r="DD72" s="398"/>
      <c r="DE72" s="398"/>
      <c r="DF72" s="398"/>
      <c r="DG72" s="398"/>
      <c r="DH72" s="398"/>
      <c r="DI72" s="398"/>
      <c r="DJ72" s="398"/>
      <c r="DK72" s="398"/>
      <c r="DL72" s="398"/>
      <c r="DM72" s="398"/>
      <c r="DN72" s="398"/>
      <c r="DO72" s="398"/>
      <c r="DP72" s="398"/>
      <c r="DQ72" s="398"/>
      <c r="DR72" s="398"/>
      <c r="DS72" s="398"/>
      <c r="DT72" s="398"/>
      <c r="DU72" s="398"/>
      <c r="DV72" s="398"/>
      <c r="DW72" s="398"/>
      <c r="DX72" s="398"/>
      <c r="DY72" s="398"/>
      <c r="DZ72" s="398"/>
      <c r="EA72" s="398"/>
      <c r="EB72" s="398"/>
      <c r="EC72" s="398"/>
      <c r="ED72" s="398"/>
      <c r="EE72" s="398"/>
      <c r="EF72" s="398"/>
      <c r="EG72" s="398"/>
      <c r="EH72" s="398"/>
      <c r="EI72" s="398"/>
      <c r="EJ72" s="398"/>
      <c r="EK72" s="398"/>
      <c r="EL72" s="398"/>
      <c r="EM72" s="398"/>
      <c r="EN72" s="398"/>
      <c r="EO72" s="398"/>
      <c r="EP72" s="398"/>
      <c r="EQ72" s="398"/>
      <c r="ER72" s="398"/>
      <c r="ES72" s="398"/>
      <c r="ET72" s="398"/>
      <c r="EU72" s="398"/>
      <c r="EV72" s="398"/>
      <c r="EW72" s="398"/>
      <c r="EX72" s="398"/>
      <c r="EY72" s="398"/>
      <c r="EZ72" s="398"/>
      <c r="FA72" s="398"/>
      <c r="FB72" s="398"/>
      <c r="FC72" s="398"/>
      <c r="FD72" s="398"/>
      <c r="FE72" s="398"/>
      <c r="FF72" s="398"/>
      <c r="FG72" s="398"/>
      <c r="FH72" s="398"/>
      <c r="FI72" s="398"/>
      <c r="FJ72" s="398"/>
      <c r="FK72" s="398"/>
      <c r="FL72" s="398"/>
      <c r="FM72" s="398"/>
      <c r="FN72" s="398"/>
      <c r="FO72" s="398"/>
      <c r="FP72" s="398"/>
      <c r="FQ72" s="398"/>
      <c r="FR72" s="398"/>
      <c r="FS72" s="398"/>
      <c r="FT72" s="398"/>
      <c r="FU72" s="398"/>
      <c r="FV72" s="398"/>
      <c r="FW72" s="398"/>
      <c r="FX72" s="398"/>
      <c r="FY72" s="398"/>
      <c r="FZ72" s="398"/>
      <c r="GA72" s="398"/>
      <c r="GB72" s="398"/>
      <c r="GC72" s="398"/>
      <c r="GD72" s="398"/>
      <c r="GE72" s="398"/>
      <c r="GF72" s="398"/>
      <c r="GG72" s="398"/>
      <c r="GH72" s="398"/>
      <c r="GI72" s="398"/>
      <c r="GJ72" s="398"/>
      <c r="GK72" s="398"/>
      <c r="GL72" s="398"/>
      <c r="GM72" s="398"/>
      <c r="GN72" s="398"/>
    </row>
    <row r="73" spans="1:196" s="74" customFormat="1" ht="17.25" customHeight="1">
      <c r="A73" s="401" t="s">
        <v>3</v>
      </c>
      <c r="B73" s="395"/>
      <c r="C73" s="395"/>
      <c r="D73" s="395"/>
      <c r="E73" s="395"/>
      <c r="F73" s="403">
        <v>0</v>
      </c>
      <c r="G73" s="403">
        <v>0</v>
      </c>
      <c r="H73" s="398"/>
      <c r="I73" s="398"/>
      <c r="J73" s="398"/>
      <c r="K73" s="398"/>
      <c r="L73" s="398"/>
      <c r="M73" s="398"/>
      <c r="N73" s="398"/>
      <c r="O73" s="398"/>
      <c r="P73" s="398"/>
      <c r="Q73" s="398"/>
      <c r="R73" s="398"/>
      <c r="S73" s="398"/>
      <c r="T73" s="398"/>
      <c r="U73" s="398"/>
      <c r="V73" s="398"/>
      <c r="W73" s="398"/>
      <c r="X73" s="398"/>
      <c r="Y73" s="398"/>
      <c r="Z73" s="398"/>
      <c r="AA73" s="398"/>
      <c r="AB73" s="398"/>
      <c r="AC73" s="398"/>
      <c r="AD73" s="398"/>
      <c r="AE73" s="398"/>
      <c r="AF73" s="398"/>
      <c r="AG73" s="398"/>
      <c r="AH73" s="398"/>
      <c r="AI73" s="398"/>
      <c r="AJ73" s="398"/>
      <c r="AK73" s="398"/>
      <c r="AL73" s="398"/>
      <c r="AM73" s="398"/>
      <c r="AN73" s="398"/>
      <c r="AO73" s="398"/>
      <c r="AP73" s="398"/>
      <c r="AQ73" s="398"/>
      <c r="AR73" s="398"/>
      <c r="AS73" s="398"/>
      <c r="AT73" s="398"/>
      <c r="AU73" s="398"/>
      <c r="AV73" s="398"/>
      <c r="AW73" s="398"/>
      <c r="AX73" s="398"/>
      <c r="AY73" s="398"/>
      <c r="AZ73" s="398"/>
      <c r="BA73" s="398"/>
      <c r="BB73" s="398"/>
      <c r="BC73" s="398"/>
      <c r="BD73" s="398"/>
      <c r="BE73" s="398"/>
      <c r="BF73" s="398"/>
      <c r="BG73" s="398"/>
      <c r="BH73" s="398"/>
      <c r="BI73" s="398"/>
      <c r="BJ73" s="398"/>
      <c r="BK73" s="398"/>
      <c r="BL73" s="398"/>
      <c r="BM73" s="398"/>
      <c r="BN73" s="398"/>
      <c r="BO73" s="398"/>
      <c r="BP73" s="398"/>
      <c r="BQ73" s="398"/>
      <c r="BR73" s="398"/>
      <c r="BS73" s="398"/>
      <c r="BT73" s="398"/>
      <c r="BU73" s="398"/>
      <c r="BV73" s="398"/>
      <c r="BW73" s="398"/>
      <c r="BX73" s="398"/>
      <c r="BY73" s="398"/>
      <c r="BZ73" s="398"/>
      <c r="CA73" s="398"/>
      <c r="CB73" s="398"/>
      <c r="CC73" s="398"/>
      <c r="CD73" s="398"/>
      <c r="CE73" s="398"/>
      <c r="CF73" s="398"/>
      <c r="CG73" s="398"/>
      <c r="CH73" s="398"/>
      <c r="CI73" s="398"/>
      <c r="CJ73" s="398"/>
      <c r="CK73" s="398"/>
      <c r="CL73" s="398"/>
      <c r="CM73" s="398"/>
      <c r="CN73" s="398"/>
      <c r="CO73" s="398"/>
      <c r="CP73" s="398"/>
      <c r="CQ73" s="398"/>
      <c r="CR73" s="398"/>
      <c r="CS73" s="398"/>
      <c r="CT73" s="398"/>
      <c r="CU73" s="398"/>
      <c r="CV73" s="398"/>
      <c r="CW73" s="398"/>
      <c r="CX73" s="398"/>
      <c r="CY73" s="398"/>
      <c r="CZ73" s="398"/>
      <c r="DA73" s="398"/>
      <c r="DB73" s="398"/>
      <c r="DC73" s="398"/>
      <c r="DD73" s="398"/>
      <c r="DE73" s="398"/>
      <c r="DF73" s="398"/>
      <c r="DG73" s="398"/>
      <c r="DH73" s="398"/>
      <c r="DI73" s="398"/>
      <c r="DJ73" s="398"/>
      <c r="DK73" s="398"/>
      <c r="DL73" s="398"/>
      <c r="DM73" s="398"/>
      <c r="DN73" s="398"/>
      <c r="DO73" s="398"/>
      <c r="DP73" s="398"/>
      <c r="DQ73" s="398"/>
      <c r="DR73" s="398"/>
      <c r="DS73" s="398"/>
      <c r="DT73" s="398"/>
      <c r="DU73" s="398"/>
      <c r="DV73" s="398"/>
      <c r="DW73" s="398"/>
      <c r="DX73" s="398"/>
      <c r="DY73" s="398"/>
      <c r="DZ73" s="398"/>
      <c r="EA73" s="398"/>
      <c r="EB73" s="398"/>
      <c r="EC73" s="398"/>
      <c r="ED73" s="398"/>
      <c r="EE73" s="398"/>
      <c r="EF73" s="398"/>
      <c r="EG73" s="398"/>
      <c r="EH73" s="398"/>
      <c r="EI73" s="398"/>
      <c r="EJ73" s="398"/>
      <c r="EK73" s="398"/>
      <c r="EL73" s="398"/>
      <c r="EM73" s="398"/>
      <c r="EN73" s="398"/>
      <c r="EO73" s="398"/>
      <c r="EP73" s="398"/>
      <c r="EQ73" s="398"/>
      <c r="ER73" s="398"/>
      <c r="ES73" s="398"/>
      <c r="ET73" s="398"/>
      <c r="EU73" s="398"/>
      <c r="EV73" s="398"/>
      <c r="EW73" s="398"/>
      <c r="EX73" s="398"/>
      <c r="EY73" s="398"/>
      <c r="EZ73" s="398"/>
      <c r="FA73" s="398"/>
      <c r="FB73" s="398"/>
      <c r="FC73" s="398"/>
      <c r="FD73" s="398"/>
      <c r="FE73" s="398"/>
      <c r="FF73" s="398"/>
      <c r="FG73" s="398"/>
      <c r="FH73" s="398"/>
      <c r="FI73" s="398"/>
      <c r="FJ73" s="398"/>
      <c r="FK73" s="398"/>
      <c r="FL73" s="398"/>
      <c r="FM73" s="398"/>
      <c r="FN73" s="398"/>
      <c r="FO73" s="398"/>
      <c r="FP73" s="398"/>
      <c r="FQ73" s="398"/>
      <c r="FR73" s="398"/>
      <c r="FS73" s="398"/>
      <c r="FT73" s="398"/>
      <c r="FU73" s="398"/>
      <c r="FV73" s="398"/>
      <c r="FW73" s="398"/>
      <c r="FX73" s="398"/>
      <c r="FY73" s="398"/>
      <c r="FZ73" s="398"/>
      <c r="GA73" s="398"/>
      <c r="GB73" s="398"/>
      <c r="GC73" s="398"/>
      <c r="GD73" s="398"/>
      <c r="GE73" s="398"/>
      <c r="GF73" s="398"/>
      <c r="GG73" s="398"/>
      <c r="GH73" s="398"/>
      <c r="GI73" s="398"/>
      <c r="GJ73" s="398"/>
      <c r="GK73" s="398"/>
      <c r="GL73" s="398"/>
      <c r="GM73" s="398"/>
      <c r="GN73" s="398"/>
    </row>
    <row r="74" spans="1:196" s="74" customFormat="1" ht="17.25" customHeight="1">
      <c r="A74" s="394" t="s">
        <v>662</v>
      </c>
      <c r="B74" s="395"/>
      <c r="C74" s="395"/>
      <c r="D74" s="395"/>
      <c r="E74" s="395"/>
      <c r="F74" s="396">
        <v>76188094401</v>
      </c>
      <c r="G74" s="396">
        <v>61419252701</v>
      </c>
      <c r="H74" s="398"/>
      <c r="I74" s="398"/>
      <c r="J74" s="398"/>
      <c r="K74" s="398"/>
      <c r="L74" s="398"/>
      <c r="M74" s="398"/>
      <c r="N74" s="398"/>
      <c r="O74" s="398"/>
      <c r="P74" s="398"/>
      <c r="Q74" s="398"/>
      <c r="R74" s="398"/>
      <c r="S74" s="398"/>
      <c r="T74" s="398"/>
      <c r="U74" s="398"/>
      <c r="V74" s="398"/>
      <c r="W74" s="398"/>
      <c r="X74" s="398"/>
      <c r="Y74" s="398"/>
      <c r="Z74" s="398"/>
      <c r="AA74" s="398"/>
      <c r="AB74" s="398"/>
      <c r="AC74" s="398"/>
      <c r="AD74" s="398"/>
      <c r="AE74" s="398"/>
      <c r="AF74" s="398"/>
      <c r="AG74" s="398"/>
      <c r="AH74" s="398"/>
      <c r="AI74" s="398"/>
      <c r="AJ74" s="398"/>
      <c r="AK74" s="398"/>
      <c r="AL74" s="398"/>
      <c r="AM74" s="398"/>
      <c r="AN74" s="398"/>
      <c r="AO74" s="398"/>
      <c r="AP74" s="398"/>
      <c r="AQ74" s="398"/>
      <c r="AR74" s="398"/>
      <c r="AS74" s="398"/>
      <c r="AT74" s="398"/>
      <c r="AU74" s="398"/>
      <c r="AV74" s="398"/>
      <c r="AW74" s="398"/>
      <c r="AX74" s="398"/>
      <c r="AY74" s="398"/>
      <c r="AZ74" s="398"/>
      <c r="BA74" s="398"/>
      <c r="BB74" s="398"/>
      <c r="BC74" s="398"/>
      <c r="BD74" s="398"/>
      <c r="BE74" s="398"/>
      <c r="BF74" s="398"/>
      <c r="BG74" s="398"/>
      <c r="BH74" s="398"/>
      <c r="BI74" s="398"/>
      <c r="BJ74" s="398"/>
      <c r="BK74" s="398"/>
      <c r="BL74" s="398"/>
      <c r="BM74" s="398"/>
      <c r="BN74" s="398"/>
      <c r="BO74" s="398"/>
      <c r="BP74" s="398"/>
      <c r="BQ74" s="398"/>
      <c r="BR74" s="398"/>
      <c r="BS74" s="398"/>
      <c r="BT74" s="398"/>
      <c r="BU74" s="398"/>
      <c r="BV74" s="398"/>
      <c r="BW74" s="398"/>
      <c r="BX74" s="398"/>
      <c r="BY74" s="398"/>
      <c r="BZ74" s="398"/>
      <c r="CA74" s="398"/>
      <c r="CB74" s="398"/>
      <c r="CC74" s="398"/>
      <c r="CD74" s="398"/>
      <c r="CE74" s="398"/>
      <c r="CF74" s="398"/>
      <c r="CG74" s="398"/>
      <c r="CH74" s="398"/>
      <c r="CI74" s="398"/>
      <c r="CJ74" s="398"/>
      <c r="CK74" s="398"/>
      <c r="CL74" s="398"/>
      <c r="CM74" s="398"/>
      <c r="CN74" s="398"/>
      <c r="CO74" s="398"/>
      <c r="CP74" s="398"/>
      <c r="CQ74" s="398"/>
      <c r="CR74" s="398"/>
      <c r="CS74" s="398"/>
      <c r="CT74" s="398"/>
      <c r="CU74" s="398"/>
      <c r="CV74" s="398"/>
      <c r="CW74" s="398"/>
      <c r="CX74" s="398"/>
      <c r="CY74" s="398"/>
      <c r="CZ74" s="398"/>
      <c r="DA74" s="398"/>
      <c r="DB74" s="398"/>
      <c r="DC74" s="398"/>
      <c r="DD74" s="398"/>
      <c r="DE74" s="398"/>
      <c r="DF74" s="398"/>
      <c r="DG74" s="398"/>
      <c r="DH74" s="398"/>
      <c r="DI74" s="398"/>
      <c r="DJ74" s="398"/>
      <c r="DK74" s="398"/>
      <c r="DL74" s="398"/>
      <c r="DM74" s="398"/>
      <c r="DN74" s="398"/>
      <c r="DO74" s="398"/>
      <c r="DP74" s="398"/>
      <c r="DQ74" s="398"/>
      <c r="DR74" s="398"/>
      <c r="DS74" s="398"/>
      <c r="DT74" s="398"/>
      <c r="DU74" s="398"/>
      <c r="DV74" s="398"/>
      <c r="DW74" s="398"/>
      <c r="DX74" s="398"/>
      <c r="DY74" s="398"/>
      <c r="DZ74" s="398"/>
      <c r="EA74" s="398"/>
      <c r="EB74" s="398"/>
      <c r="EC74" s="398"/>
      <c r="ED74" s="398"/>
      <c r="EE74" s="398"/>
      <c r="EF74" s="398"/>
      <c r="EG74" s="398"/>
      <c r="EH74" s="398"/>
      <c r="EI74" s="398"/>
      <c r="EJ74" s="398"/>
      <c r="EK74" s="398"/>
      <c r="EL74" s="398"/>
      <c r="EM74" s="398"/>
      <c r="EN74" s="398"/>
      <c r="EO74" s="398"/>
      <c r="EP74" s="398"/>
      <c r="EQ74" s="398"/>
      <c r="ER74" s="398"/>
      <c r="ES74" s="398"/>
      <c r="ET74" s="398"/>
      <c r="EU74" s="398"/>
      <c r="EV74" s="398"/>
      <c r="EW74" s="398"/>
      <c r="EX74" s="398"/>
      <c r="EY74" s="398"/>
      <c r="EZ74" s="398"/>
      <c r="FA74" s="398"/>
      <c r="FB74" s="398"/>
      <c r="FC74" s="398"/>
      <c r="FD74" s="398"/>
      <c r="FE74" s="398"/>
      <c r="FF74" s="398"/>
      <c r="FG74" s="398"/>
      <c r="FH74" s="398"/>
      <c r="FI74" s="398"/>
      <c r="FJ74" s="398"/>
      <c r="FK74" s="398"/>
      <c r="FL74" s="398"/>
      <c r="FM74" s="398"/>
      <c r="FN74" s="398"/>
      <c r="FO74" s="398"/>
      <c r="FP74" s="398"/>
      <c r="FQ74" s="398"/>
      <c r="FR74" s="398"/>
      <c r="FS74" s="398"/>
      <c r="FT74" s="398"/>
      <c r="FU74" s="398"/>
      <c r="FV74" s="398"/>
      <c r="FW74" s="398"/>
      <c r="FX74" s="398"/>
      <c r="FY74" s="398"/>
      <c r="FZ74" s="398"/>
      <c r="GA74" s="398"/>
      <c r="GB74" s="398"/>
      <c r="GC74" s="398"/>
      <c r="GD74" s="398"/>
      <c r="GE74" s="398"/>
      <c r="GF74" s="398"/>
      <c r="GG74" s="398"/>
      <c r="GH74" s="398"/>
      <c r="GI74" s="398"/>
      <c r="GJ74" s="398"/>
      <c r="GK74" s="398"/>
      <c r="GL74" s="398"/>
      <c r="GM74" s="398"/>
      <c r="GN74" s="398"/>
    </row>
    <row r="75" spans="2:196" s="74" customFormat="1" ht="17.25" customHeight="1">
      <c r="B75" s="395" t="s">
        <v>312</v>
      </c>
      <c r="C75" s="395"/>
      <c r="D75" s="395"/>
      <c r="E75" s="395"/>
      <c r="F75" s="403">
        <v>0</v>
      </c>
      <c r="G75" s="399"/>
      <c r="H75" s="398"/>
      <c r="I75" s="398"/>
      <c r="J75" s="398"/>
      <c r="K75" s="398"/>
      <c r="L75" s="398"/>
      <c r="M75" s="398"/>
      <c r="N75" s="398"/>
      <c r="O75" s="398"/>
      <c r="P75" s="398"/>
      <c r="Q75" s="398"/>
      <c r="R75" s="398"/>
      <c r="S75" s="398"/>
      <c r="T75" s="398"/>
      <c r="U75" s="398"/>
      <c r="V75" s="398"/>
      <c r="W75" s="398"/>
      <c r="X75" s="398"/>
      <c r="Y75" s="398"/>
      <c r="Z75" s="398"/>
      <c r="AA75" s="398"/>
      <c r="AB75" s="398"/>
      <c r="AC75" s="398"/>
      <c r="AD75" s="398"/>
      <c r="AE75" s="398"/>
      <c r="AF75" s="398"/>
      <c r="AG75" s="398"/>
      <c r="AH75" s="398"/>
      <c r="AI75" s="398"/>
      <c r="AJ75" s="398"/>
      <c r="AK75" s="398"/>
      <c r="AL75" s="398"/>
      <c r="AM75" s="398"/>
      <c r="AN75" s="398"/>
      <c r="AO75" s="398"/>
      <c r="AP75" s="398"/>
      <c r="AQ75" s="398"/>
      <c r="AR75" s="398"/>
      <c r="AS75" s="398"/>
      <c r="AT75" s="398"/>
      <c r="AU75" s="398"/>
      <c r="AV75" s="398"/>
      <c r="AW75" s="398"/>
      <c r="AX75" s="398"/>
      <c r="AY75" s="398"/>
      <c r="AZ75" s="398"/>
      <c r="BA75" s="398"/>
      <c r="BB75" s="398"/>
      <c r="BC75" s="398"/>
      <c r="BD75" s="398"/>
      <c r="BE75" s="398"/>
      <c r="BF75" s="398"/>
      <c r="BG75" s="398"/>
      <c r="BH75" s="398"/>
      <c r="BI75" s="398"/>
      <c r="BJ75" s="398"/>
      <c r="BK75" s="398"/>
      <c r="BL75" s="398"/>
      <c r="BM75" s="398"/>
      <c r="BN75" s="398"/>
      <c r="BO75" s="398"/>
      <c r="BP75" s="398"/>
      <c r="BQ75" s="398"/>
      <c r="BR75" s="398"/>
      <c r="BS75" s="398"/>
      <c r="BT75" s="398"/>
      <c r="BU75" s="398"/>
      <c r="BV75" s="398"/>
      <c r="BW75" s="398"/>
      <c r="BX75" s="398"/>
      <c r="BY75" s="398"/>
      <c r="BZ75" s="398"/>
      <c r="CA75" s="398"/>
      <c r="CB75" s="398"/>
      <c r="CC75" s="398"/>
      <c r="CD75" s="398"/>
      <c r="CE75" s="398"/>
      <c r="CF75" s="398"/>
      <c r="CG75" s="398"/>
      <c r="CH75" s="398"/>
      <c r="CI75" s="398"/>
      <c r="CJ75" s="398"/>
      <c r="CK75" s="398"/>
      <c r="CL75" s="398"/>
      <c r="CM75" s="398"/>
      <c r="CN75" s="398"/>
      <c r="CO75" s="398"/>
      <c r="CP75" s="398"/>
      <c r="CQ75" s="398"/>
      <c r="CR75" s="398"/>
      <c r="CS75" s="398"/>
      <c r="CT75" s="398"/>
      <c r="CU75" s="398"/>
      <c r="CV75" s="398"/>
      <c r="CW75" s="398"/>
      <c r="CX75" s="398"/>
      <c r="CY75" s="398"/>
      <c r="CZ75" s="398"/>
      <c r="DA75" s="398"/>
      <c r="DB75" s="398"/>
      <c r="DC75" s="398"/>
      <c r="DD75" s="398"/>
      <c r="DE75" s="398"/>
      <c r="DF75" s="398"/>
      <c r="DG75" s="398"/>
      <c r="DH75" s="398"/>
      <c r="DI75" s="398"/>
      <c r="DJ75" s="398"/>
      <c r="DK75" s="398"/>
      <c r="DL75" s="398"/>
      <c r="DM75" s="398"/>
      <c r="DN75" s="398"/>
      <c r="DO75" s="398"/>
      <c r="DP75" s="398"/>
      <c r="DQ75" s="398"/>
      <c r="DR75" s="398"/>
      <c r="DS75" s="398"/>
      <c r="DT75" s="398"/>
      <c r="DU75" s="398"/>
      <c r="DV75" s="398"/>
      <c r="DW75" s="398"/>
      <c r="DX75" s="398"/>
      <c r="DY75" s="398"/>
      <c r="DZ75" s="398"/>
      <c r="EA75" s="398"/>
      <c r="EB75" s="398"/>
      <c r="EC75" s="398"/>
      <c r="ED75" s="398"/>
      <c r="EE75" s="398"/>
      <c r="EF75" s="398"/>
      <c r="EG75" s="398"/>
      <c r="EH75" s="398"/>
      <c r="EI75" s="398"/>
      <c r="EJ75" s="398"/>
      <c r="EK75" s="398"/>
      <c r="EL75" s="398"/>
      <c r="EM75" s="398"/>
      <c r="EN75" s="398"/>
      <c r="EO75" s="398"/>
      <c r="EP75" s="398"/>
      <c r="EQ75" s="398"/>
      <c r="ER75" s="398"/>
      <c r="ES75" s="398"/>
      <c r="ET75" s="398"/>
      <c r="EU75" s="398"/>
      <c r="EV75" s="398"/>
      <c r="EW75" s="398"/>
      <c r="EX75" s="398"/>
      <c r="EY75" s="398"/>
      <c r="EZ75" s="398"/>
      <c r="FA75" s="398"/>
      <c r="FB75" s="398"/>
      <c r="FC75" s="398"/>
      <c r="FD75" s="398"/>
      <c r="FE75" s="398"/>
      <c r="FF75" s="398"/>
      <c r="FG75" s="398"/>
      <c r="FH75" s="398"/>
      <c r="FI75" s="398"/>
      <c r="FJ75" s="398"/>
      <c r="FK75" s="398"/>
      <c r="FL75" s="398"/>
      <c r="FM75" s="398"/>
      <c r="FN75" s="398"/>
      <c r="FO75" s="398"/>
      <c r="FP75" s="398"/>
      <c r="FQ75" s="398"/>
      <c r="FR75" s="398"/>
      <c r="FS75" s="398"/>
      <c r="FT75" s="398"/>
      <c r="FU75" s="398"/>
      <c r="FV75" s="398"/>
      <c r="FW75" s="398"/>
      <c r="FX75" s="398"/>
      <c r="FY75" s="398"/>
      <c r="FZ75" s="398"/>
      <c r="GA75" s="398"/>
      <c r="GB75" s="398"/>
      <c r="GC75" s="398"/>
      <c r="GD75" s="398"/>
      <c r="GE75" s="398"/>
      <c r="GF75" s="398"/>
      <c r="GG75" s="398"/>
      <c r="GH75" s="398"/>
      <c r="GI75" s="398"/>
      <c r="GJ75" s="398"/>
      <c r="GK75" s="398"/>
      <c r="GL75" s="398"/>
      <c r="GM75" s="398"/>
      <c r="GN75" s="398"/>
    </row>
    <row r="76" spans="1:196" s="74" customFormat="1" ht="17.25" customHeight="1">
      <c r="A76" s="401" t="s">
        <v>663</v>
      </c>
      <c r="B76" s="395"/>
      <c r="C76" s="395"/>
      <c r="D76" s="395"/>
      <c r="E76" s="395"/>
      <c r="F76" s="403">
        <v>74311781999</v>
      </c>
      <c r="G76" s="400">
        <v>59470824274</v>
      </c>
      <c r="H76" s="398"/>
      <c r="I76" s="398"/>
      <c r="J76" s="398"/>
      <c r="K76" s="398"/>
      <c r="L76" s="398"/>
      <c r="M76" s="398"/>
      <c r="N76" s="398"/>
      <c r="O76" s="398"/>
      <c r="P76" s="398"/>
      <c r="Q76" s="398"/>
      <c r="R76" s="398"/>
      <c r="S76" s="398"/>
      <c r="T76" s="398"/>
      <c r="U76" s="398"/>
      <c r="V76" s="398"/>
      <c r="W76" s="398"/>
      <c r="X76" s="398"/>
      <c r="Y76" s="398"/>
      <c r="Z76" s="398"/>
      <c r="AA76" s="398"/>
      <c r="AB76" s="398"/>
      <c r="AC76" s="398"/>
      <c r="AD76" s="398"/>
      <c r="AE76" s="398"/>
      <c r="AF76" s="398"/>
      <c r="AG76" s="398"/>
      <c r="AH76" s="398"/>
      <c r="AI76" s="398"/>
      <c r="AJ76" s="398"/>
      <c r="AK76" s="398"/>
      <c r="AL76" s="398"/>
      <c r="AM76" s="398"/>
      <c r="AN76" s="398"/>
      <c r="AO76" s="398"/>
      <c r="AP76" s="398"/>
      <c r="AQ76" s="398"/>
      <c r="AR76" s="398"/>
      <c r="AS76" s="398"/>
      <c r="AT76" s="398"/>
      <c r="AU76" s="398"/>
      <c r="AV76" s="398"/>
      <c r="AW76" s="398"/>
      <c r="AX76" s="398"/>
      <c r="AY76" s="398"/>
      <c r="AZ76" s="398"/>
      <c r="BA76" s="398"/>
      <c r="BB76" s="398"/>
      <c r="BC76" s="398"/>
      <c r="BD76" s="398"/>
      <c r="BE76" s="398"/>
      <c r="BF76" s="398"/>
      <c r="BG76" s="398"/>
      <c r="BH76" s="398"/>
      <c r="BI76" s="398"/>
      <c r="BJ76" s="398"/>
      <c r="BK76" s="398"/>
      <c r="BL76" s="398"/>
      <c r="BM76" s="398"/>
      <c r="BN76" s="398"/>
      <c r="BO76" s="398"/>
      <c r="BP76" s="398"/>
      <c r="BQ76" s="398"/>
      <c r="BR76" s="398"/>
      <c r="BS76" s="398"/>
      <c r="BT76" s="398"/>
      <c r="BU76" s="398"/>
      <c r="BV76" s="398"/>
      <c r="BW76" s="398"/>
      <c r="BX76" s="398"/>
      <c r="BY76" s="398"/>
      <c r="BZ76" s="398"/>
      <c r="CA76" s="398"/>
      <c r="CB76" s="398"/>
      <c r="CC76" s="398"/>
      <c r="CD76" s="398"/>
      <c r="CE76" s="398"/>
      <c r="CF76" s="398"/>
      <c r="CG76" s="398"/>
      <c r="CH76" s="398"/>
      <c r="CI76" s="398"/>
      <c r="CJ76" s="398"/>
      <c r="CK76" s="398"/>
      <c r="CL76" s="398"/>
      <c r="CM76" s="398"/>
      <c r="CN76" s="398"/>
      <c r="CO76" s="398"/>
      <c r="CP76" s="398"/>
      <c r="CQ76" s="398"/>
      <c r="CR76" s="398"/>
      <c r="CS76" s="398"/>
      <c r="CT76" s="398"/>
      <c r="CU76" s="398"/>
      <c r="CV76" s="398"/>
      <c r="CW76" s="398"/>
      <c r="CX76" s="398"/>
      <c r="CY76" s="398"/>
      <c r="CZ76" s="398"/>
      <c r="DA76" s="398"/>
      <c r="DB76" s="398"/>
      <c r="DC76" s="398"/>
      <c r="DD76" s="398"/>
      <c r="DE76" s="398"/>
      <c r="DF76" s="398"/>
      <c r="DG76" s="398"/>
      <c r="DH76" s="398"/>
      <c r="DI76" s="398"/>
      <c r="DJ76" s="398"/>
      <c r="DK76" s="398"/>
      <c r="DL76" s="398"/>
      <c r="DM76" s="398"/>
      <c r="DN76" s="398"/>
      <c r="DO76" s="398"/>
      <c r="DP76" s="398"/>
      <c r="DQ76" s="398"/>
      <c r="DR76" s="398"/>
      <c r="DS76" s="398"/>
      <c r="DT76" s="398"/>
      <c r="DU76" s="398"/>
      <c r="DV76" s="398"/>
      <c r="DW76" s="398"/>
      <c r="DX76" s="398"/>
      <c r="DY76" s="398"/>
      <c r="DZ76" s="398"/>
      <c r="EA76" s="398"/>
      <c r="EB76" s="398"/>
      <c r="EC76" s="398"/>
      <c r="ED76" s="398"/>
      <c r="EE76" s="398"/>
      <c r="EF76" s="398"/>
      <c r="EG76" s="398"/>
      <c r="EH76" s="398"/>
      <c r="EI76" s="398"/>
      <c r="EJ76" s="398"/>
      <c r="EK76" s="398"/>
      <c r="EL76" s="398"/>
      <c r="EM76" s="398"/>
      <c r="EN76" s="398"/>
      <c r="EO76" s="398"/>
      <c r="EP76" s="398"/>
      <c r="EQ76" s="398"/>
      <c r="ER76" s="398"/>
      <c r="ES76" s="398"/>
      <c r="ET76" s="398"/>
      <c r="EU76" s="398"/>
      <c r="EV76" s="398"/>
      <c r="EW76" s="398"/>
      <c r="EX76" s="398"/>
      <c r="EY76" s="398"/>
      <c r="EZ76" s="398"/>
      <c r="FA76" s="398"/>
      <c r="FB76" s="398"/>
      <c r="FC76" s="398"/>
      <c r="FD76" s="398"/>
      <c r="FE76" s="398"/>
      <c r="FF76" s="398"/>
      <c r="FG76" s="398"/>
      <c r="FH76" s="398"/>
      <c r="FI76" s="398"/>
      <c r="FJ76" s="398"/>
      <c r="FK76" s="398"/>
      <c r="FL76" s="398"/>
      <c r="FM76" s="398"/>
      <c r="FN76" s="398"/>
      <c r="FO76" s="398"/>
      <c r="FP76" s="398"/>
      <c r="FQ76" s="398"/>
      <c r="FR76" s="398"/>
      <c r="FS76" s="398"/>
      <c r="FT76" s="398"/>
      <c r="FU76" s="398"/>
      <c r="FV76" s="398"/>
      <c r="FW76" s="398"/>
      <c r="FX76" s="398"/>
      <c r="FY76" s="398"/>
      <c r="FZ76" s="398"/>
      <c r="GA76" s="398"/>
      <c r="GB76" s="398"/>
      <c r="GC76" s="398"/>
      <c r="GD76" s="398"/>
      <c r="GE76" s="398"/>
      <c r="GF76" s="398"/>
      <c r="GG76" s="398"/>
      <c r="GH76" s="398"/>
      <c r="GI76" s="398"/>
      <c r="GJ76" s="398"/>
      <c r="GK76" s="398"/>
      <c r="GL76" s="398"/>
      <c r="GM76" s="398"/>
      <c r="GN76" s="398"/>
    </row>
    <row r="77" spans="1:196" s="74" customFormat="1" ht="17.25" customHeight="1">
      <c r="A77" s="401" t="s">
        <v>4</v>
      </c>
      <c r="B77" s="395"/>
      <c r="C77" s="395"/>
      <c r="D77" s="395"/>
      <c r="E77" s="395"/>
      <c r="F77" s="403">
        <v>1875821493</v>
      </c>
      <c r="G77" s="400">
        <v>1948428427</v>
      </c>
      <c r="H77" s="398"/>
      <c r="I77" s="398"/>
      <c r="J77" s="398"/>
      <c r="K77" s="398"/>
      <c r="L77" s="398"/>
      <c r="M77" s="398"/>
      <c r="N77" s="398"/>
      <c r="O77" s="398"/>
      <c r="P77" s="398"/>
      <c r="Q77" s="398"/>
      <c r="R77" s="398"/>
      <c r="S77" s="398"/>
      <c r="T77" s="398"/>
      <c r="U77" s="398"/>
      <c r="V77" s="398"/>
      <c r="W77" s="398"/>
      <c r="X77" s="398"/>
      <c r="Y77" s="398"/>
      <c r="Z77" s="398"/>
      <c r="AA77" s="398"/>
      <c r="AB77" s="398"/>
      <c r="AC77" s="398"/>
      <c r="AD77" s="398"/>
      <c r="AE77" s="398"/>
      <c r="AF77" s="398"/>
      <c r="AG77" s="398"/>
      <c r="AH77" s="398"/>
      <c r="AI77" s="398"/>
      <c r="AJ77" s="398"/>
      <c r="AK77" s="398"/>
      <c r="AL77" s="398"/>
      <c r="AM77" s="398"/>
      <c r="AN77" s="398"/>
      <c r="AO77" s="398"/>
      <c r="AP77" s="398"/>
      <c r="AQ77" s="398"/>
      <c r="AR77" s="398"/>
      <c r="AS77" s="398"/>
      <c r="AT77" s="398"/>
      <c r="AU77" s="398"/>
      <c r="AV77" s="398"/>
      <c r="AW77" s="398"/>
      <c r="AX77" s="398"/>
      <c r="AY77" s="398"/>
      <c r="AZ77" s="398"/>
      <c r="BA77" s="398"/>
      <c r="BB77" s="398"/>
      <c r="BC77" s="398"/>
      <c r="BD77" s="398"/>
      <c r="BE77" s="398"/>
      <c r="BF77" s="398"/>
      <c r="BG77" s="398"/>
      <c r="BH77" s="398"/>
      <c r="BI77" s="398"/>
      <c r="BJ77" s="398"/>
      <c r="BK77" s="398"/>
      <c r="BL77" s="398"/>
      <c r="BM77" s="398"/>
      <c r="BN77" s="398"/>
      <c r="BO77" s="398"/>
      <c r="BP77" s="398"/>
      <c r="BQ77" s="398"/>
      <c r="BR77" s="398"/>
      <c r="BS77" s="398"/>
      <c r="BT77" s="398"/>
      <c r="BU77" s="398"/>
      <c r="BV77" s="398"/>
      <c r="BW77" s="398"/>
      <c r="BX77" s="398"/>
      <c r="BY77" s="398"/>
      <c r="BZ77" s="398"/>
      <c r="CA77" s="398"/>
      <c r="CB77" s="398"/>
      <c r="CC77" s="398"/>
      <c r="CD77" s="398"/>
      <c r="CE77" s="398"/>
      <c r="CF77" s="398"/>
      <c r="CG77" s="398"/>
      <c r="CH77" s="398"/>
      <c r="CI77" s="398"/>
      <c r="CJ77" s="398"/>
      <c r="CK77" s="398"/>
      <c r="CL77" s="398"/>
      <c r="CM77" s="398"/>
      <c r="CN77" s="398"/>
      <c r="CO77" s="398"/>
      <c r="CP77" s="398"/>
      <c r="CQ77" s="398"/>
      <c r="CR77" s="398"/>
      <c r="CS77" s="398"/>
      <c r="CT77" s="398"/>
      <c r="CU77" s="398"/>
      <c r="CV77" s="398"/>
      <c r="CW77" s="398"/>
      <c r="CX77" s="398"/>
      <c r="CY77" s="398"/>
      <c r="CZ77" s="398"/>
      <c r="DA77" s="398"/>
      <c r="DB77" s="398"/>
      <c r="DC77" s="398"/>
      <c r="DD77" s="398"/>
      <c r="DE77" s="398"/>
      <c r="DF77" s="398"/>
      <c r="DG77" s="398"/>
      <c r="DH77" s="398"/>
      <c r="DI77" s="398"/>
      <c r="DJ77" s="398"/>
      <c r="DK77" s="398"/>
      <c r="DL77" s="398"/>
      <c r="DM77" s="398"/>
      <c r="DN77" s="398"/>
      <c r="DO77" s="398"/>
      <c r="DP77" s="398"/>
      <c r="DQ77" s="398"/>
      <c r="DR77" s="398"/>
      <c r="DS77" s="398"/>
      <c r="DT77" s="398"/>
      <c r="DU77" s="398"/>
      <c r="DV77" s="398"/>
      <c r="DW77" s="398"/>
      <c r="DX77" s="398"/>
      <c r="DY77" s="398"/>
      <c r="DZ77" s="398"/>
      <c r="EA77" s="398"/>
      <c r="EB77" s="398"/>
      <c r="EC77" s="398"/>
      <c r="ED77" s="398"/>
      <c r="EE77" s="398"/>
      <c r="EF77" s="398"/>
      <c r="EG77" s="398"/>
      <c r="EH77" s="398"/>
      <c r="EI77" s="398"/>
      <c r="EJ77" s="398"/>
      <c r="EK77" s="398"/>
      <c r="EL77" s="398"/>
      <c r="EM77" s="398"/>
      <c r="EN77" s="398"/>
      <c r="EO77" s="398"/>
      <c r="EP77" s="398"/>
      <c r="EQ77" s="398"/>
      <c r="ER77" s="398"/>
      <c r="ES77" s="398"/>
      <c r="ET77" s="398"/>
      <c r="EU77" s="398"/>
      <c r="EV77" s="398"/>
      <c r="EW77" s="398"/>
      <c r="EX77" s="398"/>
      <c r="EY77" s="398"/>
      <c r="EZ77" s="398"/>
      <c r="FA77" s="398"/>
      <c r="FB77" s="398"/>
      <c r="FC77" s="398"/>
      <c r="FD77" s="398"/>
      <c r="FE77" s="398"/>
      <c r="FF77" s="398"/>
      <c r="FG77" s="398"/>
      <c r="FH77" s="398"/>
      <c r="FI77" s="398"/>
      <c r="FJ77" s="398"/>
      <c r="FK77" s="398"/>
      <c r="FL77" s="398"/>
      <c r="FM77" s="398"/>
      <c r="FN77" s="398"/>
      <c r="FO77" s="398"/>
      <c r="FP77" s="398"/>
      <c r="FQ77" s="398"/>
      <c r="FR77" s="398"/>
      <c r="FS77" s="398"/>
      <c r="FT77" s="398"/>
      <c r="FU77" s="398"/>
      <c r="FV77" s="398"/>
      <c r="FW77" s="398"/>
      <c r="FX77" s="398"/>
      <c r="FY77" s="398"/>
      <c r="FZ77" s="398"/>
      <c r="GA77" s="398"/>
      <c r="GB77" s="398"/>
      <c r="GC77" s="398"/>
      <c r="GD77" s="398"/>
      <c r="GE77" s="398"/>
      <c r="GF77" s="398"/>
      <c r="GG77" s="398"/>
      <c r="GH77" s="398"/>
      <c r="GI77" s="398"/>
      <c r="GJ77" s="398"/>
      <c r="GK77" s="398"/>
      <c r="GL77" s="398"/>
      <c r="GM77" s="398"/>
      <c r="GN77" s="398"/>
    </row>
    <row r="78" spans="1:196" s="165" customFormat="1" ht="17.25" customHeight="1">
      <c r="A78" s="394" t="s">
        <v>664</v>
      </c>
      <c r="B78" s="394"/>
      <c r="C78" s="394"/>
      <c r="D78" s="394"/>
      <c r="E78" s="394"/>
      <c r="F78" s="68" t="s">
        <v>57</v>
      </c>
      <c r="G78" s="68" t="s">
        <v>56</v>
      </c>
      <c r="H78" s="397"/>
      <c r="I78" s="397"/>
      <c r="J78" s="397"/>
      <c r="K78" s="397"/>
      <c r="L78" s="397"/>
      <c r="M78" s="397"/>
      <c r="N78" s="397"/>
      <c r="O78" s="397"/>
      <c r="P78" s="397"/>
      <c r="Q78" s="397"/>
      <c r="R78" s="397"/>
      <c r="S78" s="397"/>
      <c r="T78" s="397"/>
      <c r="U78" s="397"/>
      <c r="V78" s="397"/>
      <c r="W78" s="397"/>
      <c r="X78" s="397"/>
      <c r="Y78" s="397"/>
      <c r="Z78" s="397"/>
      <c r="AA78" s="397"/>
      <c r="AB78" s="397"/>
      <c r="AC78" s="397"/>
      <c r="AD78" s="397"/>
      <c r="AE78" s="397"/>
      <c r="AF78" s="397"/>
      <c r="AG78" s="397"/>
      <c r="AH78" s="397"/>
      <c r="AI78" s="397"/>
      <c r="AJ78" s="397"/>
      <c r="AK78" s="397"/>
      <c r="AL78" s="397"/>
      <c r="AM78" s="397"/>
      <c r="AN78" s="397"/>
      <c r="AO78" s="397"/>
      <c r="AP78" s="397"/>
      <c r="AQ78" s="397"/>
      <c r="AR78" s="397"/>
      <c r="AS78" s="397"/>
      <c r="AT78" s="397"/>
      <c r="AU78" s="397"/>
      <c r="AV78" s="397"/>
      <c r="AW78" s="397"/>
      <c r="AX78" s="397"/>
      <c r="AY78" s="397"/>
      <c r="AZ78" s="397"/>
      <c r="BA78" s="397"/>
      <c r="BB78" s="397"/>
      <c r="BC78" s="397"/>
      <c r="BD78" s="397"/>
      <c r="BE78" s="397"/>
      <c r="BF78" s="397"/>
      <c r="BG78" s="397"/>
      <c r="BH78" s="397"/>
      <c r="BI78" s="397"/>
      <c r="BJ78" s="397"/>
      <c r="BK78" s="397"/>
      <c r="BL78" s="397"/>
      <c r="BM78" s="397"/>
      <c r="BN78" s="397"/>
      <c r="BO78" s="397"/>
      <c r="BP78" s="397"/>
      <c r="BQ78" s="397"/>
      <c r="BR78" s="397"/>
      <c r="BS78" s="397"/>
      <c r="BT78" s="397"/>
      <c r="BU78" s="397"/>
      <c r="BV78" s="397"/>
      <c r="BW78" s="397"/>
      <c r="BX78" s="397"/>
      <c r="BY78" s="397"/>
      <c r="BZ78" s="397"/>
      <c r="CA78" s="397"/>
      <c r="CB78" s="397"/>
      <c r="CC78" s="397"/>
      <c r="CD78" s="397"/>
      <c r="CE78" s="397"/>
      <c r="CF78" s="397"/>
      <c r="CG78" s="397"/>
      <c r="CH78" s="397"/>
      <c r="CI78" s="397"/>
      <c r="CJ78" s="397"/>
      <c r="CK78" s="397"/>
      <c r="CL78" s="397"/>
      <c r="CM78" s="397"/>
      <c r="CN78" s="397"/>
      <c r="CO78" s="397"/>
      <c r="CP78" s="397"/>
      <c r="CQ78" s="397"/>
      <c r="CR78" s="397"/>
      <c r="CS78" s="397"/>
      <c r="CT78" s="397"/>
      <c r="CU78" s="397"/>
      <c r="CV78" s="397"/>
      <c r="CW78" s="397"/>
      <c r="CX78" s="397"/>
      <c r="CY78" s="397"/>
      <c r="CZ78" s="397"/>
      <c r="DA78" s="397"/>
      <c r="DB78" s="397"/>
      <c r="DC78" s="397"/>
      <c r="DD78" s="397"/>
      <c r="DE78" s="397"/>
      <c r="DF78" s="397"/>
      <c r="DG78" s="397"/>
      <c r="DH78" s="397"/>
      <c r="DI78" s="397"/>
      <c r="DJ78" s="397"/>
      <c r="DK78" s="397"/>
      <c r="DL78" s="397"/>
      <c r="DM78" s="397"/>
      <c r="DN78" s="397"/>
      <c r="DO78" s="397"/>
      <c r="DP78" s="397"/>
      <c r="DQ78" s="397"/>
      <c r="DR78" s="397"/>
      <c r="DS78" s="397"/>
      <c r="DT78" s="397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7"/>
      <c r="EM78" s="397"/>
      <c r="EN78" s="397"/>
      <c r="EO78" s="397"/>
      <c r="EP78" s="397"/>
      <c r="EQ78" s="397"/>
      <c r="ER78" s="397"/>
      <c r="ES78" s="397"/>
      <c r="ET78" s="397"/>
      <c r="EU78" s="397"/>
      <c r="EV78" s="397"/>
      <c r="EW78" s="397"/>
      <c r="EX78" s="397"/>
      <c r="EY78" s="397"/>
      <c r="EZ78" s="397"/>
      <c r="FA78" s="397"/>
      <c r="FB78" s="397"/>
      <c r="FC78" s="397"/>
      <c r="FD78" s="397"/>
      <c r="FE78" s="397"/>
      <c r="FF78" s="397"/>
      <c r="FG78" s="397"/>
      <c r="FH78" s="397"/>
      <c r="FI78" s="397"/>
      <c r="FJ78" s="397"/>
      <c r="FK78" s="397"/>
      <c r="FL78" s="397"/>
      <c r="FM78" s="397"/>
      <c r="FN78" s="397"/>
      <c r="FO78" s="397"/>
      <c r="FP78" s="397"/>
      <c r="FQ78" s="397"/>
      <c r="FR78" s="397"/>
      <c r="FS78" s="397"/>
      <c r="FT78" s="397"/>
      <c r="FU78" s="397"/>
      <c r="FV78" s="397"/>
      <c r="FW78" s="397"/>
      <c r="FX78" s="397"/>
      <c r="FY78" s="397"/>
      <c r="FZ78" s="397"/>
      <c r="GA78" s="397"/>
      <c r="GB78" s="397"/>
      <c r="GC78" s="397"/>
      <c r="GD78" s="397"/>
      <c r="GE78" s="397"/>
      <c r="GF78" s="397"/>
      <c r="GG78" s="397"/>
      <c r="GH78" s="397"/>
      <c r="GI78" s="397"/>
      <c r="GJ78" s="397"/>
      <c r="GK78" s="397"/>
      <c r="GL78" s="397"/>
      <c r="GM78" s="397"/>
      <c r="GN78" s="397"/>
    </row>
    <row r="79" spans="2:196" s="74" customFormat="1" ht="17.25" customHeight="1">
      <c r="B79" s="401" t="s">
        <v>665</v>
      </c>
      <c r="C79" s="395"/>
      <c r="D79" s="395"/>
      <c r="E79" s="395"/>
      <c r="F79" s="403">
        <v>46750098896</v>
      </c>
      <c r="G79" s="400">
        <v>34635914262</v>
      </c>
      <c r="H79" s="398"/>
      <c r="I79" s="398"/>
      <c r="J79" s="398"/>
      <c r="K79" s="398"/>
      <c r="L79" s="398"/>
      <c r="M79" s="398"/>
      <c r="N79" s="398"/>
      <c r="O79" s="398"/>
      <c r="P79" s="398"/>
      <c r="Q79" s="398"/>
      <c r="R79" s="398"/>
      <c r="S79" s="398"/>
      <c r="T79" s="398"/>
      <c r="U79" s="398"/>
      <c r="V79" s="398"/>
      <c r="W79" s="398"/>
      <c r="X79" s="398"/>
      <c r="Y79" s="398"/>
      <c r="Z79" s="398"/>
      <c r="AA79" s="398"/>
      <c r="AB79" s="398"/>
      <c r="AC79" s="398"/>
      <c r="AD79" s="398"/>
      <c r="AE79" s="398"/>
      <c r="AF79" s="398"/>
      <c r="AG79" s="398"/>
      <c r="AH79" s="398"/>
      <c r="AI79" s="398"/>
      <c r="AJ79" s="398"/>
      <c r="AK79" s="398"/>
      <c r="AL79" s="398"/>
      <c r="AM79" s="398"/>
      <c r="AN79" s="398"/>
      <c r="AO79" s="398"/>
      <c r="AP79" s="398"/>
      <c r="AQ79" s="398"/>
      <c r="AR79" s="398"/>
      <c r="AS79" s="398"/>
      <c r="AT79" s="398"/>
      <c r="AU79" s="398"/>
      <c r="AV79" s="398"/>
      <c r="AW79" s="398"/>
      <c r="AX79" s="398"/>
      <c r="AY79" s="398"/>
      <c r="AZ79" s="398"/>
      <c r="BA79" s="398"/>
      <c r="BB79" s="398"/>
      <c r="BC79" s="398"/>
      <c r="BD79" s="398"/>
      <c r="BE79" s="398"/>
      <c r="BF79" s="398"/>
      <c r="BG79" s="398"/>
      <c r="BH79" s="398"/>
      <c r="BI79" s="398"/>
      <c r="BJ79" s="398"/>
      <c r="BK79" s="398"/>
      <c r="BL79" s="398"/>
      <c r="BM79" s="398"/>
      <c r="BN79" s="398"/>
      <c r="BO79" s="398"/>
      <c r="BP79" s="398"/>
      <c r="BQ79" s="398"/>
      <c r="BR79" s="398"/>
      <c r="BS79" s="398"/>
      <c r="BT79" s="398"/>
      <c r="BU79" s="398"/>
      <c r="BV79" s="398"/>
      <c r="BW79" s="398"/>
      <c r="BX79" s="398"/>
      <c r="BY79" s="398"/>
      <c r="BZ79" s="398"/>
      <c r="CA79" s="398"/>
      <c r="CB79" s="398"/>
      <c r="CC79" s="398"/>
      <c r="CD79" s="398"/>
      <c r="CE79" s="398"/>
      <c r="CF79" s="398"/>
      <c r="CG79" s="398"/>
      <c r="CH79" s="398"/>
      <c r="CI79" s="398"/>
      <c r="CJ79" s="398"/>
      <c r="CK79" s="398"/>
      <c r="CL79" s="398"/>
      <c r="CM79" s="398"/>
      <c r="CN79" s="398"/>
      <c r="CO79" s="398"/>
      <c r="CP79" s="398"/>
      <c r="CQ79" s="398"/>
      <c r="CR79" s="398"/>
      <c r="CS79" s="398"/>
      <c r="CT79" s="398"/>
      <c r="CU79" s="398"/>
      <c r="CV79" s="398"/>
      <c r="CW79" s="398"/>
      <c r="CX79" s="398"/>
      <c r="CY79" s="398"/>
      <c r="CZ79" s="398"/>
      <c r="DA79" s="398"/>
      <c r="DB79" s="398"/>
      <c r="DC79" s="398"/>
      <c r="DD79" s="398"/>
      <c r="DE79" s="398"/>
      <c r="DF79" s="398"/>
      <c r="DG79" s="398"/>
      <c r="DH79" s="398"/>
      <c r="DI79" s="398"/>
      <c r="DJ79" s="398"/>
      <c r="DK79" s="398"/>
      <c r="DL79" s="398"/>
      <c r="DM79" s="398"/>
      <c r="DN79" s="398"/>
      <c r="DO79" s="398"/>
      <c r="DP79" s="398"/>
      <c r="DQ79" s="398"/>
      <c r="DR79" s="398"/>
      <c r="DS79" s="398"/>
      <c r="DT79" s="398"/>
      <c r="DU79" s="398"/>
      <c r="DV79" s="398"/>
      <c r="DW79" s="398"/>
      <c r="DX79" s="398"/>
      <c r="DY79" s="398"/>
      <c r="DZ79" s="398"/>
      <c r="EA79" s="398"/>
      <c r="EB79" s="398"/>
      <c r="EC79" s="398"/>
      <c r="ED79" s="398"/>
      <c r="EE79" s="398"/>
      <c r="EF79" s="398"/>
      <c r="EG79" s="398"/>
      <c r="EH79" s="398"/>
      <c r="EI79" s="398"/>
      <c r="EJ79" s="398"/>
      <c r="EK79" s="398"/>
      <c r="EL79" s="398"/>
      <c r="EM79" s="398"/>
      <c r="EN79" s="398"/>
      <c r="EO79" s="398"/>
      <c r="EP79" s="398"/>
      <c r="EQ79" s="398"/>
      <c r="ER79" s="398"/>
      <c r="ES79" s="398"/>
      <c r="ET79" s="398"/>
      <c r="EU79" s="398"/>
      <c r="EV79" s="398"/>
      <c r="EW79" s="398"/>
      <c r="EX79" s="398"/>
      <c r="EY79" s="398"/>
      <c r="EZ79" s="398"/>
      <c r="FA79" s="398"/>
      <c r="FB79" s="398"/>
      <c r="FC79" s="398"/>
      <c r="FD79" s="398"/>
      <c r="FE79" s="398"/>
      <c r="FF79" s="398"/>
      <c r="FG79" s="398"/>
      <c r="FH79" s="398"/>
      <c r="FI79" s="398"/>
      <c r="FJ79" s="398"/>
      <c r="FK79" s="398"/>
      <c r="FL79" s="398"/>
      <c r="FM79" s="398"/>
      <c r="FN79" s="398"/>
      <c r="FO79" s="398"/>
      <c r="FP79" s="398"/>
      <c r="FQ79" s="398"/>
      <c r="FR79" s="398"/>
      <c r="FS79" s="398"/>
      <c r="FT79" s="398"/>
      <c r="FU79" s="398"/>
      <c r="FV79" s="398"/>
      <c r="FW79" s="398"/>
      <c r="FX79" s="398"/>
      <c r="FY79" s="398"/>
      <c r="FZ79" s="398"/>
      <c r="GA79" s="398"/>
      <c r="GB79" s="398"/>
      <c r="GC79" s="398"/>
      <c r="GD79" s="398"/>
      <c r="GE79" s="398"/>
      <c r="GF79" s="398"/>
      <c r="GG79" s="398"/>
      <c r="GH79" s="398"/>
      <c r="GI79" s="398"/>
      <c r="GJ79" s="398"/>
      <c r="GK79" s="398"/>
      <c r="GL79" s="398"/>
      <c r="GM79" s="398"/>
      <c r="GN79" s="398"/>
    </row>
    <row r="80" spans="2:196" s="74" customFormat="1" ht="17.25" customHeight="1">
      <c r="B80" s="401" t="s">
        <v>666</v>
      </c>
      <c r="C80" s="395"/>
      <c r="D80" s="395"/>
      <c r="E80" s="395"/>
      <c r="F80" s="403">
        <v>0</v>
      </c>
      <c r="G80" s="400">
        <v>83519341</v>
      </c>
      <c r="H80" s="398"/>
      <c r="I80" s="398"/>
      <c r="J80" s="398"/>
      <c r="K80" s="398"/>
      <c r="L80" s="398"/>
      <c r="M80" s="398"/>
      <c r="N80" s="398"/>
      <c r="O80" s="398"/>
      <c r="P80" s="398"/>
      <c r="Q80" s="398"/>
      <c r="R80" s="398"/>
      <c r="S80" s="398"/>
      <c r="T80" s="398"/>
      <c r="U80" s="398"/>
      <c r="V80" s="398"/>
      <c r="W80" s="398"/>
      <c r="X80" s="398"/>
      <c r="Y80" s="398"/>
      <c r="Z80" s="398"/>
      <c r="AA80" s="398"/>
      <c r="AB80" s="398"/>
      <c r="AC80" s="398"/>
      <c r="AD80" s="398"/>
      <c r="AE80" s="398"/>
      <c r="AF80" s="398"/>
      <c r="AG80" s="398"/>
      <c r="AH80" s="398"/>
      <c r="AI80" s="398"/>
      <c r="AJ80" s="398"/>
      <c r="AK80" s="398"/>
      <c r="AL80" s="398"/>
      <c r="AM80" s="398"/>
      <c r="AN80" s="398"/>
      <c r="AO80" s="398"/>
      <c r="AP80" s="398"/>
      <c r="AQ80" s="398"/>
      <c r="AR80" s="398"/>
      <c r="AS80" s="398"/>
      <c r="AT80" s="398"/>
      <c r="AU80" s="398"/>
      <c r="AV80" s="398"/>
      <c r="AW80" s="398"/>
      <c r="AX80" s="398"/>
      <c r="AY80" s="398"/>
      <c r="AZ80" s="398"/>
      <c r="BA80" s="398"/>
      <c r="BB80" s="398"/>
      <c r="BC80" s="398"/>
      <c r="BD80" s="398"/>
      <c r="BE80" s="398"/>
      <c r="BF80" s="398"/>
      <c r="BG80" s="398"/>
      <c r="BH80" s="398"/>
      <c r="BI80" s="398"/>
      <c r="BJ80" s="398"/>
      <c r="BK80" s="398"/>
      <c r="BL80" s="398"/>
      <c r="BM80" s="398"/>
      <c r="BN80" s="398"/>
      <c r="BO80" s="398"/>
      <c r="BP80" s="398"/>
      <c r="BQ80" s="398"/>
      <c r="BR80" s="398"/>
      <c r="BS80" s="398"/>
      <c r="BT80" s="398"/>
      <c r="BU80" s="398"/>
      <c r="BV80" s="398"/>
      <c r="BW80" s="398"/>
      <c r="BX80" s="398"/>
      <c r="BY80" s="398"/>
      <c r="BZ80" s="398"/>
      <c r="CA80" s="398"/>
      <c r="CB80" s="398"/>
      <c r="CC80" s="398"/>
      <c r="CD80" s="398"/>
      <c r="CE80" s="398"/>
      <c r="CF80" s="398"/>
      <c r="CG80" s="398"/>
      <c r="CH80" s="398"/>
      <c r="CI80" s="398"/>
      <c r="CJ80" s="398"/>
      <c r="CK80" s="398"/>
      <c r="CL80" s="398"/>
      <c r="CM80" s="398"/>
      <c r="CN80" s="398"/>
      <c r="CO80" s="398"/>
      <c r="CP80" s="398"/>
      <c r="CQ80" s="398"/>
      <c r="CR80" s="398"/>
      <c r="CS80" s="398"/>
      <c r="CT80" s="398"/>
      <c r="CU80" s="398"/>
      <c r="CV80" s="398"/>
      <c r="CW80" s="398"/>
      <c r="CX80" s="398"/>
      <c r="CY80" s="398"/>
      <c r="CZ80" s="398"/>
      <c r="DA80" s="398"/>
      <c r="DB80" s="398"/>
      <c r="DC80" s="398"/>
      <c r="DD80" s="398"/>
      <c r="DE80" s="398"/>
      <c r="DF80" s="398"/>
      <c r="DG80" s="398"/>
      <c r="DH80" s="398"/>
      <c r="DI80" s="398"/>
      <c r="DJ80" s="398"/>
      <c r="DK80" s="398"/>
      <c r="DL80" s="398"/>
      <c r="DM80" s="398"/>
      <c r="DN80" s="398"/>
      <c r="DO80" s="398"/>
      <c r="DP80" s="398"/>
      <c r="DQ80" s="398"/>
      <c r="DR80" s="398"/>
      <c r="DS80" s="398"/>
      <c r="DT80" s="398"/>
      <c r="DU80" s="398"/>
      <c r="DV80" s="398"/>
      <c r="DW80" s="398"/>
      <c r="DX80" s="398"/>
      <c r="DY80" s="398"/>
      <c r="DZ80" s="398"/>
      <c r="EA80" s="398"/>
      <c r="EB80" s="398"/>
      <c r="EC80" s="398"/>
      <c r="ED80" s="398"/>
      <c r="EE80" s="398"/>
      <c r="EF80" s="398"/>
      <c r="EG80" s="398"/>
      <c r="EH80" s="398"/>
      <c r="EI80" s="398"/>
      <c r="EJ80" s="398"/>
      <c r="EK80" s="398"/>
      <c r="EL80" s="398"/>
      <c r="EM80" s="398"/>
      <c r="EN80" s="398"/>
      <c r="EO80" s="398"/>
      <c r="EP80" s="398"/>
      <c r="EQ80" s="398"/>
      <c r="ER80" s="398"/>
      <c r="ES80" s="398"/>
      <c r="ET80" s="398"/>
      <c r="EU80" s="398"/>
      <c r="EV80" s="398"/>
      <c r="EW80" s="398"/>
      <c r="EX80" s="398"/>
      <c r="EY80" s="398"/>
      <c r="EZ80" s="398"/>
      <c r="FA80" s="398"/>
      <c r="FB80" s="398"/>
      <c r="FC80" s="398"/>
      <c r="FD80" s="398"/>
      <c r="FE80" s="398"/>
      <c r="FF80" s="398"/>
      <c r="FG80" s="398"/>
      <c r="FH80" s="398"/>
      <c r="FI80" s="398"/>
      <c r="FJ80" s="398"/>
      <c r="FK80" s="398"/>
      <c r="FL80" s="398"/>
      <c r="FM80" s="398"/>
      <c r="FN80" s="398"/>
      <c r="FO80" s="398"/>
      <c r="FP80" s="398"/>
      <c r="FQ80" s="398"/>
      <c r="FR80" s="398"/>
      <c r="FS80" s="398"/>
      <c r="FT80" s="398"/>
      <c r="FU80" s="398"/>
      <c r="FV80" s="398"/>
      <c r="FW80" s="398"/>
      <c r="FX80" s="398"/>
      <c r="FY80" s="398"/>
      <c r="FZ80" s="398"/>
      <c r="GA80" s="398"/>
      <c r="GB80" s="398"/>
      <c r="GC80" s="398"/>
      <c r="GD80" s="398"/>
      <c r="GE80" s="398"/>
      <c r="GF80" s="398"/>
      <c r="GG80" s="398"/>
      <c r="GH80" s="398"/>
      <c r="GI80" s="398"/>
      <c r="GJ80" s="398"/>
      <c r="GK80" s="398"/>
      <c r="GL80" s="398"/>
      <c r="GM80" s="398"/>
      <c r="GN80" s="398"/>
    </row>
    <row r="81" spans="2:196" s="74" customFormat="1" ht="17.25" customHeight="1">
      <c r="B81" s="401" t="s">
        <v>10</v>
      </c>
      <c r="C81" s="395"/>
      <c r="D81" s="395"/>
      <c r="E81" s="395"/>
      <c r="F81" s="403">
        <v>0</v>
      </c>
      <c r="G81" s="400">
        <v>7084017</v>
      </c>
      <c r="H81" s="398"/>
      <c r="I81" s="398"/>
      <c r="J81" s="398"/>
      <c r="K81" s="398"/>
      <c r="L81" s="398"/>
      <c r="M81" s="398"/>
      <c r="N81" s="398"/>
      <c r="O81" s="398"/>
      <c r="P81" s="398"/>
      <c r="Q81" s="398"/>
      <c r="R81" s="398"/>
      <c r="S81" s="398"/>
      <c r="T81" s="398"/>
      <c r="U81" s="398"/>
      <c r="V81" s="398"/>
      <c r="W81" s="398"/>
      <c r="X81" s="398"/>
      <c r="Y81" s="398"/>
      <c r="Z81" s="398"/>
      <c r="AA81" s="398"/>
      <c r="AB81" s="398"/>
      <c r="AC81" s="398"/>
      <c r="AD81" s="398"/>
      <c r="AE81" s="398"/>
      <c r="AF81" s="398"/>
      <c r="AG81" s="398"/>
      <c r="AH81" s="398"/>
      <c r="AI81" s="398"/>
      <c r="AJ81" s="398"/>
      <c r="AK81" s="398"/>
      <c r="AL81" s="398"/>
      <c r="AM81" s="398"/>
      <c r="AN81" s="398"/>
      <c r="AO81" s="398"/>
      <c r="AP81" s="398"/>
      <c r="AQ81" s="398"/>
      <c r="AR81" s="398"/>
      <c r="AS81" s="398"/>
      <c r="AT81" s="398"/>
      <c r="AU81" s="398"/>
      <c r="AV81" s="398"/>
      <c r="AW81" s="398"/>
      <c r="AX81" s="398"/>
      <c r="AY81" s="398"/>
      <c r="AZ81" s="398"/>
      <c r="BA81" s="398"/>
      <c r="BB81" s="398"/>
      <c r="BC81" s="398"/>
      <c r="BD81" s="398"/>
      <c r="BE81" s="398"/>
      <c r="BF81" s="398"/>
      <c r="BG81" s="398"/>
      <c r="BH81" s="398"/>
      <c r="BI81" s="398"/>
      <c r="BJ81" s="398"/>
      <c r="BK81" s="398"/>
      <c r="BL81" s="398"/>
      <c r="BM81" s="398"/>
      <c r="BN81" s="398"/>
      <c r="BO81" s="398"/>
      <c r="BP81" s="398"/>
      <c r="BQ81" s="398"/>
      <c r="BR81" s="398"/>
      <c r="BS81" s="398"/>
      <c r="BT81" s="398"/>
      <c r="BU81" s="398"/>
      <c r="BV81" s="398"/>
      <c r="BW81" s="398"/>
      <c r="BX81" s="398"/>
      <c r="BY81" s="398"/>
      <c r="BZ81" s="398"/>
      <c r="CA81" s="398"/>
      <c r="CB81" s="398"/>
      <c r="CC81" s="398"/>
      <c r="CD81" s="398"/>
      <c r="CE81" s="398"/>
      <c r="CF81" s="398"/>
      <c r="CG81" s="398"/>
      <c r="CH81" s="398"/>
      <c r="CI81" s="398"/>
      <c r="CJ81" s="398"/>
      <c r="CK81" s="398"/>
      <c r="CL81" s="398"/>
      <c r="CM81" s="398"/>
      <c r="CN81" s="398"/>
      <c r="CO81" s="398"/>
      <c r="CP81" s="398"/>
      <c r="CQ81" s="398"/>
      <c r="CR81" s="398"/>
      <c r="CS81" s="398"/>
      <c r="CT81" s="398"/>
      <c r="CU81" s="398"/>
      <c r="CV81" s="398"/>
      <c r="CW81" s="398"/>
      <c r="CX81" s="398"/>
      <c r="CY81" s="398"/>
      <c r="CZ81" s="398"/>
      <c r="DA81" s="398"/>
      <c r="DB81" s="398"/>
      <c r="DC81" s="398"/>
      <c r="DD81" s="398"/>
      <c r="DE81" s="398"/>
      <c r="DF81" s="398"/>
      <c r="DG81" s="398"/>
      <c r="DH81" s="398"/>
      <c r="DI81" s="398"/>
      <c r="DJ81" s="398"/>
      <c r="DK81" s="398"/>
      <c r="DL81" s="398"/>
      <c r="DM81" s="398"/>
      <c r="DN81" s="398"/>
      <c r="DO81" s="398"/>
      <c r="DP81" s="398"/>
      <c r="DQ81" s="398"/>
      <c r="DR81" s="398"/>
      <c r="DS81" s="398"/>
      <c r="DT81" s="398"/>
      <c r="DU81" s="398"/>
      <c r="DV81" s="398"/>
      <c r="DW81" s="398"/>
      <c r="DX81" s="398"/>
      <c r="DY81" s="398"/>
      <c r="DZ81" s="398"/>
      <c r="EA81" s="398"/>
      <c r="EB81" s="398"/>
      <c r="EC81" s="398"/>
      <c r="ED81" s="398"/>
      <c r="EE81" s="398"/>
      <c r="EF81" s="398"/>
      <c r="EG81" s="398"/>
      <c r="EH81" s="398"/>
      <c r="EI81" s="398"/>
      <c r="EJ81" s="398"/>
      <c r="EK81" s="398"/>
      <c r="EL81" s="398"/>
      <c r="EM81" s="398"/>
      <c r="EN81" s="398"/>
      <c r="EO81" s="398"/>
      <c r="EP81" s="398"/>
      <c r="EQ81" s="398"/>
      <c r="ER81" s="398"/>
      <c r="ES81" s="398"/>
      <c r="ET81" s="398"/>
      <c r="EU81" s="398"/>
      <c r="EV81" s="398"/>
      <c r="EW81" s="398"/>
      <c r="EX81" s="398"/>
      <c r="EY81" s="398"/>
      <c r="EZ81" s="398"/>
      <c r="FA81" s="398"/>
      <c r="FB81" s="398"/>
      <c r="FC81" s="398"/>
      <c r="FD81" s="398"/>
      <c r="FE81" s="398"/>
      <c r="FF81" s="398"/>
      <c r="FG81" s="398"/>
      <c r="FH81" s="398"/>
      <c r="FI81" s="398"/>
      <c r="FJ81" s="398"/>
      <c r="FK81" s="398"/>
      <c r="FL81" s="398"/>
      <c r="FM81" s="398"/>
      <c r="FN81" s="398"/>
      <c r="FO81" s="398"/>
      <c r="FP81" s="398"/>
      <c r="FQ81" s="398"/>
      <c r="FR81" s="398"/>
      <c r="FS81" s="398"/>
      <c r="FT81" s="398"/>
      <c r="FU81" s="398"/>
      <c r="FV81" s="398"/>
      <c r="FW81" s="398"/>
      <c r="FX81" s="398"/>
      <c r="FY81" s="398"/>
      <c r="FZ81" s="398"/>
      <c r="GA81" s="398"/>
      <c r="GB81" s="398"/>
      <c r="GC81" s="398"/>
      <c r="GD81" s="398"/>
      <c r="GE81" s="398"/>
      <c r="GF81" s="398"/>
      <c r="GG81" s="398"/>
      <c r="GH81" s="398"/>
      <c r="GI81" s="398"/>
      <c r="GJ81" s="398"/>
      <c r="GK81" s="398"/>
      <c r="GL81" s="398"/>
      <c r="GM81" s="398"/>
      <c r="GN81" s="398"/>
    </row>
    <row r="82" spans="2:196" s="74" customFormat="1" ht="17.25" customHeight="1">
      <c r="B82" s="401" t="s">
        <v>633</v>
      </c>
      <c r="C82" s="395"/>
      <c r="D82" s="395"/>
      <c r="E82" s="395"/>
      <c r="F82" s="403">
        <v>0</v>
      </c>
      <c r="G82" s="403">
        <v>0</v>
      </c>
      <c r="H82" s="398"/>
      <c r="I82" s="398"/>
      <c r="J82" s="398"/>
      <c r="K82" s="398"/>
      <c r="L82" s="398"/>
      <c r="M82" s="398"/>
      <c r="N82" s="398"/>
      <c r="O82" s="398"/>
      <c r="P82" s="398"/>
      <c r="Q82" s="398"/>
      <c r="R82" s="398"/>
      <c r="S82" s="398"/>
      <c r="T82" s="398"/>
      <c r="U82" s="398"/>
      <c r="V82" s="398"/>
      <c r="W82" s="398"/>
      <c r="X82" s="398"/>
      <c r="Y82" s="398"/>
      <c r="Z82" s="398"/>
      <c r="AA82" s="398"/>
      <c r="AB82" s="398"/>
      <c r="AC82" s="398"/>
      <c r="AD82" s="398"/>
      <c r="AE82" s="398"/>
      <c r="AF82" s="398"/>
      <c r="AG82" s="398"/>
      <c r="AH82" s="398"/>
      <c r="AI82" s="398"/>
      <c r="AJ82" s="398"/>
      <c r="AK82" s="398"/>
      <c r="AL82" s="398"/>
      <c r="AM82" s="398"/>
      <c r="AN82" s="398"/>
      <c r="AO82" s="398"/>
      <c r="AP82" s="398"/>
      <c r="AQ82" s="398"/>
      <c r="AR82" s="398"/>
      <c r="AS82" s="398"/>
      <c r="AT82" s="398"/>
      <c r="AU82" s="398"/>
      <c r="AV82" s="398"/>
      <c r="AW82" s="398"/>
      <c r="AX82" s="398"/>
      <c r="AY82" s="398"/>
      <c r="AZ82" s="398"/>
      <c r="BA82" s="398"/>
      <c r="BB82" s="398"/>
      <c r="BC82" s="398"/>
      <c r="BD82" s="398"/>
      <c r="BE82" s="398"/>
      <c r="BF82" s="398"/>
      <c r="BG82" s="398"/>
      <c r="BH82" s="398"/>
      <c r="BI82" s="398"/>
      <c r="BJ82" s="398"/>
      <c r="BK82" s="398"/>
      <c r="BL82" s="398"/>
      <c r="BM82" s="398"/>
      <c r="BN82" s="398"/>
      <c r="BO82" s="398"/>
      <c r="BP82" s="398"/>
      <c r="BQ82" s="398"/>
      <c r="BR82" s="398"/>
      <c r="BS82" s="398"/>
      <c r="BT82" s="398"/>
      <c r="BU82" s="398"/>
      <c r="BV82" s="398"/>
      <c r="BW82" s="398"/>
      <c r="BX82" s="398"/>
      <c r="BY82" s="398"/>
      <c r="BZ82" s="398"/>
      <c r="CA82" s="398"/>
      <c r="CB82" s="398"/>
      <c r="CC82" s="398"/>
      <c r="CD82" s="398"/>
      <c r="CE82" s="398"/>
      <c r="CF82" s="398"/>
      <c r="CG82" s="398"/>
      <c r="CH82" s="398"/>
      <c r="CI82" s="398"/>
      <c r="CJ82" s="398"/>
      <c r="CK82" s="398"/>
      <c r="CL82" s="398"/>
      <c r="CM82" s="398"/>
      <c r="CN82" s="398"/>
      <c r="CO82" s="398"/>
      <c r="CP82" s="398"/>
      <c r="CQ82" s="398"/>
      <c r="CR82" s="398"/>
      <c r="CS82" s="398"/>
      <c r="CT82" s="398"/>
      <c r="CU82" s="398"/>
      <c r="CV82" s="398"/>
      <c r="CW82" s="398"/>
      <c r="CX82" s="398"/>
      <c r="CY82" s="398"/>
      <c r="CZ82" s="398"/>
      <c r="DA82" s="398"/>
      <c r="DB82" s="398"/>
      <c r="DC82" s="398"/>
      <c r="DD82" s="398"/>
      <c r="DE82" s="398"/>
      <c r="DF82" s="398"/>
      <c r="DG82" s="398"/>
      <c r="DH82" s="398"/>
      <c r="DI82" s="398"/>
      <c r="DJ82" s="398"/>
      <c r="DK82" s="398"/>
      <c r="DL82" s="398"/>
      <c r="DM82" s="398"/>
      <c r="DN82" s="398"/>
      <c r="DO82" s="398"/>
      <c r="DP82" s="398"/>
      <c r="DQ82" s="398"/>
      <c r="DR82" s="398"/>
      <c r="DS82" s="398"/>
      <c r="DT82" s="398"/>
      <c r="DU82" s="398"/>
      <c r="DV82" s="398"/>
      <c r="DW82" s="398"/>
      <c r="DX82" s="398"/>
      <c r="DY82" s="398"/>
      <c r="DZ82" s="398"/>
      <c r="EA82" s="398"/>
      <c r="EB82" s="398"/>
      <c r="EC82" s="398"/>
      <c r="ED82" s="398"/>
      <c r="EE82" s="398"/>
      <c r="EF82" s="398"/>
      <c r="EG82" s="398"/>
      <c r="EH82" s="398"/>
      <c r="EI82" s="398"/>
      <c r="EJ82" s="398"/>
      <c r="EK82" s="398"/>
      <c r="EL82" s="398"/>
      <c r="EM82" s="398"/>
      <c r="EN82" s="398"/>
      <c r="EO82" s="398"/>
      <c r="EP82" s="398"/>
      <c r="EQ82" s="398"/>
      <c r="ER82" s="398"/>
      <c r="ES82" s="398"/>
      <c r="ET82" s="398"/>
      <c r="EU82" s="398"/>
      <c r="EV82" s="398"/>
      <c r="EW82" s="398"/>
      <c r="EX82" s="398"/>
      <c r="EY82" s="398"/>
      <c r="EZ82" s="398"/>
      <c r="FA82" s="398"/>
      <c r="FB82" s="398"/>
      <c r="FC82" s="398"/>
      <c r="FD82" s="398"/>
      <c r="FE82" s="398"/>
      <c r="FF82" s="398"/>
      <c r="FG82" s="398"/>
      <c r="FH82" s="398"/>
      <c r="FI82" s="398"/>
      <c r="FJ82" s="398"/>
      <c r="FK82" s="398"/>
      <c r="FL82" s="398"/>
      <c r="FM82" s="398"/>
      <c r="FN82" s="398"/>
      <c r="FO82" s="398"/>
      <c r="FP82" s="398"/>
      <c r="FQ82" s="398"/>
      <c r="FR82" s="398"/>
      <c r="FS82" s="398"/>
      <c r="FT82" s="398"/>
      <c r="FU82" s="398"/>
      <c r="FV82" s="398"/>
      <c r="FW82" s="398"/>
      <c r="FX82" s="398"/>
      <c r="FY82" s="398"/>
      <c r="FZ82" s="398"/>
      <c r="GA82" s="398"/>
      <c r="GB82" s="398"/>
      <c r="GC82" s="398"/>
      <c r="GD82" s="398"/>
      <c r="GE82" s="398"/>
      <c r="GF82" s="398"/>
      <c r="GG82" s="398"/>
      <c r="GH82" s="398"/>
      <c r="GI82" s="398"/>
      <c r="GJ82" s="398"/>
      <c r="GK82" s="398"/>
      <c r="GL82" s="398"/>
      <c r="GM82" s="398"/>
      <c r="GN82" s="398"/>
    </row>
    <row r="83" spans="2:196" s="74" customFormat="1" ht="17.25" customHeight="1">
      <c r="B83" s="401" t="s">
        <v>667</v>
      </c>
      <c r="C83" s="395"/>
      <c r="D83" s="395"/>
      <c r="E83" s="395"/>
      <c r="F83" s="403">
        <v>0</v>
      </c>
      <c r="G83" s="403">
        <v>0</v>
      </c>
      <c r="H83" s="398"/>
      <c r="I83" s="398"/>
      <c r="J83" s="398"/>
      <c r="K83" s="398"/>
      <c r="L83" s="398"/>
      <c r="M83" s="398"/>
      <c r="N83" s="398"/>
      <c r="O83" s="398"/>
      <c r="P83" s="398"/>
      <c r="Q83" s="398"/>
      <c r="R83" s="398"/>
      <c r="S83" s="398"/>
      <c r="T83" s="398"/>
      <c r="U83" s="398"/>
      <c r="V83" s="398"/>
      <c r="W83" s="398"/>
      <c r="X83" s="398"/>
      <c r="Y83" s="398"/>
      <c r="Z83" s="398"/>
      <c r="AA83" s="398"/>
      <c r="AB83" s="398"/>
      <c r="AC83" s="398"/>
      <c r="AD83" s="398"/>
      <c r="AE83" s="398"/>
      <c r="AF83" s="398"/>
      <c r="AG83" s="398"/>
      <c r="AH83" s="398"/>
      <c r="AI83" s="398"/>
      <c r="AJ83" s="398"/>
      <c r="AK83" s="398"/>
      <c r="AL83" s="398"/>
      <c r="AM83" s="398"/>
      <c r="AN83" s="398"/>
      <c r="AO83" s="398"/>
      <c r="AP83" s="398"/>
      <c r="AQ83" s="398"/>
      <c r="AR83" s="398"/>
      <c r="AS83" s="398"/>
      <c r="AT83" s="398"/>
      <c r="AU83" s="398"/>
      <c r="AV83" s="398"/>
      <c r="AW83" s="398"/>
      <c r="AX83" s="398"/>
      <c r="AY83" s="398"/>
      <c r="AZ83" s="398"/>
      <c r="BA83" s="398"/>
      <c r="BB83" s="398"/>
      <c r="BC83" s="398"/>
      <c r="BD83" s="398"/>
      <c r="BE83" s="398"/>
      <c r="BF83" s="398"/>
      <c r="BG83" s="398"/>
      <c r="BH83" s="398"/>
      <c r="BI83" s="398"/>
      <c r="BJ83" s="398"/>
      <c r="BK83" s="398"/>
      <c r="BL83" s="398"/>
      <c r="BM83" s="398"/>
      <c r="BN83" s="398"/>
      <c r="BO83" s="398"/>
      <c r="BP83" s="398"/>
      <c r="BQ83" s="398"/>
      <c r="BR83" s="398"/>
      <c r="BS83" s="398"/>
      <c r="BT83" s="398"/>
      <c r="BU83" s="398"/>
      <c r="BV83" s="398"/>
      <c r="BW83" s="398"/>
      <c r="BX83" s="398"/>
      <c r="BY83" s="398"/>
      <c r="BZ83" s="398"/>
      <c r="CA83" s="398"/>
      <c r="CB83" s="398"/>
      <c r="CC83" s="398"/>
      <c r="CD83" s="398"/>
      <c r="CE83" s="398"/>
      <c r="CF83" s="398"/>
      <c r="CG83" s="398"/>
      <c r="CH83" s="398"/>
      <c r="CI83" s="398"/>
      <c r="CJ83" s="398"/>
      <c r="CK83" s="398"/>
      <c r="CL83" s="398"/>
      <c r="CM83" s="398"/>
      <c r="CN83" s="398"/>
      <c r="CO83" s="398"/>
      <c r="CP83" s="398"/>
      <c r="CQ83" s="398"/>
      <c r="CR83" s="398"/>
      <c r="CS83" s="398"/>
      <c r="CT83" s="398"/>
      <c r="CU83" s="398"/>
      <c r="CV83" s="398"/>
      <c r="CW83" s="398"/>
      <c r="CX83" s="398"/>
      <c r="CY83" s="398"/>
      <c r="CZ83" s="398"/>
      <c r="DA83" s="398"/>
      <c r="DB83" s="398"/>
      <c r="DC83" s="398"/>
      <c r="DD83" s="398"/>
      <c r="DE83" s="398"/>
      <c r="DF83" s="398"/>
      <c r="DG83" s="398"/>
      <c r="DH83" s="398"/>
      <c r="DI83" s="398"/>
      <c r="DJ83" s="398"/>
      <c r="DK83" s="398"/>
      <c r="DL83" s="398"/>
      <c r="DM83" s="398"/>
      <c r="DN83" s="398"/>
      <c r="DO83" s="398"/>
      <c r="DP83" s="398"/>
      <c r="DQ83" s="398"/>
      <c r="DR83" s="398"/>
      <c r="DS83" s="398"/>
      <c r="DT83" s="398"/>
      <c r="DU83" s="398"/>
      <c r="DV83" s="398"/>
      <c r="DW83" s="398"/>
      <c r="DX83" s="398"/>
      <c r="DY83" s="398"/>
      <c r="DZ83" s="398"/>
      <c r="EA83" s="398"/>
      <c r="EB83" s="398"/>
      <c r="EC83" s="398"/>
      <c r="ED83" s="398"/>
      <c r="EE83" s="398"/>
      <c r="EF83" s="398"/>
      <c r="EG83" s="398"/>
      <c r="EH83" s="398"/>
      <c r="EI83" s="398"/>
      <c r="EJ83" s="398"/>
      <c r="EK83" s="398"/>
      <c r="EL83" s="398"/>
      <c r="EM83" s="398"/>
      <c r="EN83" s="398"/>
      <c r="EO83" s="398"/>
      <c r="EP83" s="398"/>
      <c r="EQ83" s="398"/>
      <c r="ER83" s="398"/>
      <c r="ES83" s="398"/>
      <c r="ET83" s="398"/>
      <c r="EU83" s="398"/>
      <c r="EV83" s="398"/>
      <c r="EW83" s="398"/>
      <c r="EX83" s="398"/>
      <c r="EY83" s="398"/>
      <c r="EZ83" s="398"/>
      <c r="FA83" s="398"/>
      <c r="FB83" s="398"/>
      <c r="FC83" s="398"/>
      <c r="FD83" s="398"/>
      <c r="FE83" s="398"/>
      <c r="FF83" s="398"/>
      <c r="FG83" s="398"/>
      <c r="FH83" s="398"/>
      <c r="FI83" s="398"/>
      <c r="FJ83" s="398"/>
      <c r="FK83" s="398"/>
      <c r="FL83" s="398"/>
      <c r="FM83" s="398"/>
      <c r="FN83" s="398"/>
      <c r="FO83" s="398"/>
      <c r="FP83" s="398"/>
      <c r="FQ83" s="398"/>
      <c r="FR83" s="398"/>
      <c r="FS83" s="398"/>
      <c r="FT83" s="398"/>
      <c r="FU83" s="398"/>
      <c r="FV83" s="398"/>
      <c r="FW83" s="398"/>
      <c r="FX83" s="398"/>
      <c r="FY83" s="398"/>
      <c r="FZ83" s="398"/>
      <c r="GA83" s="398"/>
      <c r="GB83" s="398"/>
      <c r="GC83" s="398"/>
      <c r="GD83" s="398"/>
      <c r="GE83" s="398"/>
      <c r="GF83" s="398"/>
      <c r="GG83" s="398"/>
      <c r="GH83" s="398"/>
      <c r="GI83" s="398"/>
      <c r="GJ83" s="398"/>
      <c r="GK83" s="398"/>
      <c r="GL83" s="398"/>
      <c r="GM83" s="398"/>
      <c r="GN83" s="398"/>
    </row>
    <row r="84" spans="2:196" s="74" customFormat="1" ht="17.25" customHeight="1">
      <c r="B84" s="401" t="s">
        <v>668</v>
      </c>
      <c r="C84" s="395"/>
      <c r="D84" s="395"/>
      <c r="E84" s="395"/>
      <c r="F84" s="403">
        <v>0</v>
      </c>
      <c r="G84" s="403">
        <v>0</v>
      </c>
      <c r="H84" s="398"/>
      <c r="I84" s="398"/>
      <c r="J84" s="398"/>
      <c r="K84" s="398"/>
      <c r="L84" s="398"/>
      <c r="M84" s="398"/>
      <c r="N84" s="398"/>
      <c r="O84" s="398"/>
      <c r="P84" s="398"/>
      <c r="Q84" s="398"/>
      <c r="R84" s="398"/>
      <c r="S84" s="398"/>
      <c r="T84" s="398"/>
      <c r="U84" s="398"/>
      <c r="V84" s="398"/>
      <c r="W84" s="398"/>
      <c r="X84" s="398"/>
      <c r="Y84" s="398"/>
      <c r="Z84" s="398"/>
      <c r="AA84" s="398"/>
      <c r="AB84" s="398"/>
      <c r="AC84" s="398"/>
      <c r="AD84" s="398"/>
      <c r="AE84" s="398"/>
      <c r="AF84" s="398"/>
      <c r="AG84" s="398"/>
      <c r="AH84" s="398"/>
      <c r="AI84" s="398"/>
      <c r="AJ84" s="398"/>
      <c r="AK84" s="398"/>
      <c r="AL84" s="398"/>
      <c r="AM84" s="398"/>
      <c r="AN84" s="398"/>
      <c r="AO84" s="398"/>
      <c r="AP84" s="398"/>
      <c r="AQ84" s="398"/>
      <c r="AR84" s="398"/>
      <c r="AS84" s="398"/>
      <c r="AT84" s="398"/>
      <c r="AU84" s="398"/>
      <c r="AV84" s="398"/>
      <c r="AW84" s="398"/>
      <c r="AX84" s="398"/>
      <c r="AY84" s="398"/>
      <c r="AZ84" s="398"/>
      <c r="BA84" s="398"/>
      <c r="BB84" s="398"/>
      <c r="BC84" s="398"/>
      <c r="BD84" s="398"/>
      <c r="BE84" s="398"/>
      <c r="BF84" s="398"/>
      <c r="BG84" s="398"/>
      <c r="BH84" s="398"/>
      <c r="BI84" s="398"/>
      <c r="BJ84" s="398"/>
      <c r="BK84" s="398"/>
      <c r="BL84" s="398"/>
      <c r="BM84" s="398"/>
      <c r="BN84" s="398"/>
      <c r="BO84" s="398"/>
      <c r="BP84" s="398"/>
      <c r="BQ84" s="398"/>
      <c r="BR84" s="398"/>
      <c r="BS84" s="398"/>
      <c r="BT84" s="398"/>
      <c r="BU84" s="398"/>
      <c r="BV84" s="398"/>
      <c r="BW84" s="398"/>
      <c r="BX84" s="398"/>
      <c r="BY84" s="398"/>
      <c r="BZ84" s="398"/>
      <c r="CA84" s="398"/>
      <c r="CB84" s="398"/>
      <c r="CC84" s="398"/>
      <c r="CD84" s="398"/>
      <c r="CE84" s="398"/>
      <c r="CF84" s="398"/>
      <c r="CG84" s="398"/>
      <c r="CH84" s="398"/>
      <c r="CI84" s="398"/>
      <c r="CJ84" s="398"/>
      <c r="CK84" s="398"/>
      <c r="CL84" s="398"/>
      <c r="CM84" s="398"/>
      <c r="CN84" s="398"/>
      <c r="CO84" s="398"/>
      <c r="CP84" s="398"/>
      <c r="CQ84" s="398"/>
      <c r="CR84" s="398"/>
      <c r="CS84" s="398"/>
      <c r="CT84" s="398"/>
      <c r="CU84" s="398"/>
      <c r="CV84" s="398"/>
      <c r="CW84" s="398"/>
      <c r="CX84" s="398"/>
      <c r="CY84" s="398"/>
      <c r="CZ84" s="398"/>
      <c r="DA84" s="398"/>
      <c r="DB84" s="398"/>
      <c r="DC84" s="398"/>
      <c r="DD84" s="398"/>
      <c r="DE84" s="398"/>
      <c r="DF84" s="398"/>
      <c r="DG84" s="398"/>
      <c r="DH84" s="398"/>
      <c r="DI84" s="398"/>
      <c r="DJ84" s="398"/>
      <c r="DK84" s="398"/>
      <c r="DL84" s="398"/>
      <c r="DM84" s="398"/>
      <c r="DN84" s="398"/>
      <c r="DO84" s="398"/>
      <c r="DP84" s="398"/>
      <c r="DQ84" s="398"/>
      <c r="DR84" s="398"/>
      <c r="DS84" s="398"/>
      <c r="DT84" s="398"/>
      <c r="DU84" s="398"/>
      <c r="DV84" s="398"/>
      <c r="DW84" s="398"/>
      <c r="DX84" s="398"/>
      <c r="DY84" s="398"/>
      <c r="DZ84" s="398"/>
      <c r="EA84" s="398"/>
      <c r="EB84" s="398"/>
      <c r="EC84" s="398"/>
      <c r="ED84" s="398"/>
      <c r="EE84" s="398"/>
      <c r="EF84" s="398"/>
      <c r="EG84" s="398"/>
      <c r="EH84" s="398"/>
      <c r="EI84" s="398"/>
      <c r="EJ84" s="398"/>
      <c r="EK84" s="398"/>
      <c r="EL84" s="398"/>
      <c r="EM84" s="398"/>
      <c r="EN84" s="398"/>
      <c r="EO84" s="398"/>
      <c r="EP84" s="398"/>
      <c r="EQ84" s="398"/>
      <c r="ER84" s="398"/>
      <c r="ES84" s="398"/>
      <c r="ET84" s="398"/>
      <c r="EU84" s="398"/>
      <c r="EV84" s="398"/>
      <c r="EW84" s="398"/>
      <c r="EX84" s="398"/>
      <c r="EY84" s="398"/>
      <c r="EZ84" s="398"/>
      <c r="FA84" s="398"/>
      <c r="FB84" s="398"/>
      <c r="FC84" s="398"/>
      <c r="FD84" s="398"/>
      <c r="FE84" s="398"/>
      <c r="FF84" s="398"/>
      <c r="FG84" s="398"/>
      <c r="FH84" s="398"/>
      <c r="FI84" s="398"/>
      <c r="FJ84" s="398"/>
      <c r="FK84" s="398"/>
      <c r="FL84" s="398"/>
      <c r="FM84" s="398"/>
      <c r="FN84" s="398"/>
      <c r="FO84" s="398"/>
      <c r="FP84" s="398"/>
      <c r="FQ84" s="398"/>
      <c r="FR84" s="398"/>
      <c r="FS84" s="398"/>
      <c r="FT84" s="398"/>
      <c r="FU84" s="398"/>
      <c r="FV84" s="398"/>
      <c r="FW84" s="398"/>
      <c r="FX84" s="398"/>
      <c r="FY84" s="398"/>
      <c r="FZ84" s="398"/>
      <c r="GA84" s="398"/>
      <c r="GB84" s="398"/>
      <c r="GC84" s="398"/>
      <c r="GD84" s="398"/>
      <c r="GE84" s="398"/>
      <c r="GF84" s="398"/>
      <c r="GG84" s="398"/>
      <c r="GH84" s="398"/>
      <c r="GI84" s="398"/>
      <c r="GJ84" s="398"/>
      <c r="GK84" s="398"/>
      <c r="GL84" s="398"/>
      <c r="GM84" s="398"/>
      <c r="GN84" s="398"/>
    </row>
    <row r="85" spans="2:196" s="74" customFormat="1" ht="17.25" customHeight="1">
      <c r="B85" s="401" t="s">
        <v>669</v>
      </c>
      <c r="C85" s="395"/>
      <c r="D85" s="395"/>
      <c r="E85" s="395"/>
      <c r="F85" s="403">
        <v>0</v>
      </c>
      <c r="G85" s="403">
        <v>0</v>
      </c>
      <c r="H85" s="398"/>
      <c r="I85" s="398"/>
      <c r="J85" s="398"/>
      <c r="K85" s="398"/>
      <c r="L85" s="398"/>
      <c r="M85" s="398"/>
      <c r="N85" s="398"/>
      <c r="O85" s="398"/>
      <c r="P85" s="398"/>
      <c r="Q85" s="398"/>
      <c r="R85" s="398"/>
      <c r="S85" s="398"/>
      <c r="T85" s="398"/>
      <c r="U85" s="398"/>
      <c r="V85" s="398"/>
      <c r="W85" s="398"/>
      <c r="X85" s="398"/>
      <c r="Y85" s="398"/>
      <c r="Z85" s="398"/>
      <c r="AA85" s="398"/>
      <c r="AB85" s="398"/>
      <c r="AC85" s="398"/>
      <c r="AD85" s="398"/>
      <c r="AE85" s="398"/>
      <c r="AF85" s="398"/>
      <c r="AG85" s="398"/>
      <c r="AH85" s="398"/>
      <c r="AI85" s="398"/>
      <c r="AJ85" s="398"/>
      <c r="AK85" s="398"/>
      <c r="AL85" s="398"/>
      <c r="AM85" s="398"/>
      <c r="AN85" s="398"/>
      <c r="AO85" s="398"/>
      <c r="AP85" s="398"/>
      <c r="AQ85" s="398"/>
      <c r="AR85" s="398"/>
      <c r="AS85" s="398"/>
      <c r="AT85" s="398"/>
      <c r="AU85" s="398"/>
      <c r="AV85" s="398"/>
      <c r="AW85" s="398"/>
      <c r="AX85" s="398"/>
      <c r="AY85" s="398"/>
      <c r="AZ85" s="398"/>
      <c r="BA85" s="398"/>
      <c r="BB85" s="398"/>
      <c r="BC85" s="398"/>
      <c r="BD85" s="398"/>
      <c r="BE85" s="398"/>
      <c r="BF85" s="398"/>
      <c r="BG85" s="398"/>
      <c r="BH85" s="398"/>
      <c r="BI85" s="398"/>
      <c r="BJ85" s="398"/>
      <c r="BK85" s="398"/>
      <c r="BL85" s="398"/>
      <c r="BM85" s="398"/>
      <c r="BN85" s="398"/>
      <c r="BO85" s="398"/>
      <c r="BP85" s="398"/>
      <c r="BQ85" s="398"/>
      <c r="BR85" s="398"/>
      <c r="BS85" s="398"/>
      <c r="BT85" s="398"/>
      <c r="BU85" s="398"/>
      <c r="BV85" s="398"/>
      <c r="BW85" s="398"/>
      <c r="BX85" s="398"/>
      <c r="BY85" s="398"/>
      <c r="BZ85" s="398"/>
      <c r="CA85" s="398"/>
      <c r="CB85" s="398"/>
      <c r="CC85" s="398"/>
      <c r="CD85" s="398"/>
      <c r="CE85" s="398"/>
      <c r="CF85" s="398"/>
      <c r="CG85" s="398"/>
      <c r="CH85" s="398"/>
      <c r="CI85" s="398"/>
      <c r="CJ85" s="398"/>
      <c r="CK85" s="398"/>
      <c r="CL85" s="398"/>
      <c r="CM85" s="398"/>
      <c r="CN85" s="398"/>
      <c r="CO85" s="398"/>
      <c r="CP85" s="398"/>
      <c r="CQ85" s="398"/>
      <c r="CR85" s="398"/>
      <c r="CS85" s="398"/>
      <c r="CT85" s="398"/>
      <c r="CU85" s="398"/>
      <c r="CV85" s="398"/>
      <c r="CW85" s="398"/>
      <c r="CX85" s="398"/>
      <c r="CY85" s="398"/>
      <c r="CZ85" s="398"/>
      <c r="DA85" s="398"/>
      <c r="DB85" s="398"/>
      <c r="DC85" s="398"/>
      <c r="DD85" s="398"/>
      <c r="DE85" s="398"/>
      <c r="DF85" s="398"/>
      <c r="DG85" s="398"/>
      <c r="DH85" s="398"/>
      <c r="DI85" s="398"/>
      <c r="DJ85" s="398"/>
      <c r="DK85" s="398"/>
      <c r="DL85" s="398"/>
      <c r="DM85" s="398"/>
      <c r="DN85" s="398"/>
      <c r="DO85" s="398"/>
      <c r="DP85" s="398"/>
      <c r="DQ85" s="398"/>
      <c r="DR85" s="398"/>
      <c r="DS85" s="398"/>
      <c r="DT85" s="398"/>
      <c r="DU85" s="398"/>
      <c r="DV85" s="398"/>
      <c r="DW85" s="398"/>
      <c r="DX85" s="398"/>
      <c r="DY85" s="398"/>
      <c r="DZ85" s="398"/>
      <c r="EA85" s="398"/>
      <c r="EB85" s="398"/>
      <c r="EC85" s="398"/>
      <c r="ED85" s="398"/>
      <c r="EE85" s="398"/>
      <c r="EF85" s="398"/>
      <c r="EG85" s="398"/>
      <c r="EH85" s="398"/>
      <c r="EI85" s="398"/>
      <c r="EJ85" s="398"/>
      <c r="EK85" s="398"/>
      <c r="EL85" s="398"/>
      <c r="EM85" s="398"/>
      <c r="EN85" s="398"/>
      <c r="EO85" s="398"/>
      <c r="EP85" s="398"/>
      <c r="EQ85" s="398"/>
      <c r="ER85" s="398"/>
      <c r="ES85" s="398"/>
      <c r="ET85" s="398"/>
      <c r="EU85" s="398"/>
      <c r="EV85" s="398"/>
      <c r="EW85" s="398"/>
      <c r="EX85" s="398"/>
      <c r="EY85" s="398"/>
      <c r="EZ85" s="398"/>
      <c r="FA85" s="398"/>
      <c r="FB85" s="398"/>
      <c r="FC85" s="398"/>
      <c r="FD85" s="398"/>
      <c r="FE85" s="398"/>
      <c r="FF85" s="398"/>
      <c r="FG85" s="398"/>
      <c r="FH85" s="398"/>
      <c r="FI85" s="398"/>
      <c r="FJ85" s="398"/>
      <c r="FK85" s="398"/>
      <c r="FL85" s="398"/>
      <c r="FM85" s="398"/>
      <c r="FN85" s="398"/>
      <c r="FO85" s="398"/>
      <c r="FP85" s="398"/>
      <c r="FQ85" s="398"/>
      <c r="FR85" s="398"/>
      <c r="FS85" s="398"/>
      <c r="FT85" s="398"/>
      <c r="FU85" s="398"/>
      <c r="FV85" s="398"/>
      <c r="FW85" s="398"/>
      <c r="FX85" s="398"/>
      <c r="FY85" s="398"/>
      <c r="FZ85" s="398"/>
      <c r="GA85" s="398"/>
      <c r="GB85" s="398"/>
      <c r="GC85" s="398"/>
      <c r="GD85" s="398"/>
      <c r="GE85" s="398"/>
      <c r="GF85" s="398"/>
      <c r="GG85" s="398"/>
      <c r="GH85" s="398"/>
      <c r="GI85" s="398"/>
      <c r="GJ85" s="398"/>
      <c r="GK85" s="398"/>
      <c r="GL85" s="398"/>
      <c r="GM85" s="398"/>
      <c r="GN85" s="398"/>
    </row>
    <row r="86" spans="2:196" s="74" customFormat="1" ht="17.25" customHeight="1">
      <c r="B86" s="394" t="s">
        <v>724</v>
      </c>
      <c r="C86" s="395"/>
      <c r="D86" s="395"/>
      <c r="E86" s="395"/>
      <c r="F86" s="405">
        <v>46750098896</v>
      </c>
      <c r="G86" s="405">
        <v>34726517620</v>
      </c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8"/>
      <c r="W86" s="398"/>
      <c r="X86" s="398"/>
      <c r="Y86" s="398"/>
      <c r="Z86" s="398"/>
      <c r="AA86" s="398"/>
      <c r="AB86" s="398"/>
      <c r="AC86" s="398"/>
      <c r="AD86" s="398"/>
      <c r="AE86" s="398"/>
      <c r="AF86" s="398"/>
      <c r="AG86" s="398"/>
      <c r="AH86" s="398"/>
      <c r="AI86" s="398"/>
      <c r="AJ86" s="398"/>
      <c r="AK86" s="398"/>
      <c r="AL86" s="398"/>
      <c r="AM86" s="398"/>
      <c r="AN86" s="398"/>
      <c r="AO86" s="398"/>
      <c r="AP86" s="398"/>
      <c r="AQ86" s="398"/>
      <c r="AR86" s="398"/>
      <c r="AS86" s="398"/>
      <c r="AT86" s="398"/>
      <c r="AU86" s="398"/>
      <c r="AV86" s="398"/>
      <c r="AW86" s="398"/>
      <c r="AX86" s="398"/>
      <c r="AY86" s="398"/>
      <c r="AZ86" s="398"/>
      <c r="BA86" s="398"/>
      <c r="BB86" s="398"/>
      <c r="BC86" s="398"/>
      <c r="BD86" s="398"/>
      <c r="BE86" s="398"/>
      <c r="BF86" s="398"/>
      <c r="BG86" s="398"/>
      <c r="BH86" s="398"/>
      <c r="BI86" s="398"/>
      <c r="BJ86" s="398"/>
      <c r="BK86" s="398"/>
      <c r="BL86" s="398"/>
      <c r="BM86" s="398"/>
      <c r="BN86" s="398"/>
      <c r="BO86" s="398"/>
      <c r="BP86" s="398"/>
      <c r="BQ86" s="398"/>
      <c r="BR86" s="398"/>
      <c r="BS86" s="398"/>
      <c r="BT86" s="398"/>
      <c r="BU86" s="398"/>
      <c r="BV86" s="398"/>
      <c r="BW86" s="398"/>
      <c r="BX86" s="398"/>
      <c r="BY86" s="398"/>
      <c r="BZ86" s="398"/>
      <c r="CA86" s="398"/>
      <c r="CB86" s="398"/>
      <c r="CC86" s="398"/>
      <c r="CD86" s="398"/>
      <c r="CE86" s="398"/>
      <c r="CF86" s="398"/>
      <c r="CG86" s="398"/>
      <c r="CH86" s="398"/>
      <c r="CI86" s="398"/>
      <c r="CJ86" s="398"/>
      <c r="CK86" s="398"/>
      <c r="CL86" s="398"/>
      <c r="CM86" s="398"/>
      <c r="CN86" s="398"/>
      <c r="CO86" s="398"/>
      <c r="CP86" s="398"/>
      <c r="CQ86" s="398"/>
      <c r="CR86" s="398"/>
      <c r="CS86" s="398"/>
      <c r="CT86" s="398"/>
      <c r="CU86" s="398"/>
      <c r="CV86" s="398"/>
      <c r="CW86" s="398"/>
      <c r="CX86" s="398"/>
      <c r="CY86" s="398"/>
      <c r="CZ86" s="398"/>
      <c r="DA86" s="398"/>
      <c r="DB86" s="398"/>
      <c r="DC86" s="398"/>
      <c r="DD86" s="398"/>
      <c r="DE86" s="398"/>
      <c r="DF86" s="398"/>
      <c r="DG86" s="398"/>
      <c r="DH86" s="398"/>
      <c r="DI86" s="398"/>
      <c r="DJ86" s="398"/>
      <c r="DK86" s="398"/>
      <c r="DL86" s="398"/>
      <c r="DM86" s="398"/>
      <c r="DN86" s="398"/>
      <c r="DO86" s="398"/>
      <c r="DP86" s="398"/>
      <c r="DQ86" s="398"/>
      <c r="DR86" s="398"/>
      <c r="DS86" s="398"/>
      <c r="DT86" s="398"/>
      <c r="DU86" s="398"/>
      <c r="DV86" s="398"/>
      <c r="DW86" s="398"/>
      <c r="DX86" s="398"/>
      <c r="DY86" s="398"/>
      <c r="DZ86" s="398"/>
      <c r="EA86" s="398"/>
      <c r="EB86" s="398"/>
      <c r="EC86" s="398"/>
      <c r="ED86" s="398"/>
      <c r="EE86" s="398"/>
      <c r="EF86" s="398"/>
      <c r="EG86" s="398"/>
      <c r="EH86" s="398"/>
      <c r="EI86" s="398"/>
      <c r="EJ86" s="398"/>
      <c r="EK86" s="398"/>
      <c r="EL86" s="398"/>
      <c r="EM86" s="398"/>
      <c r="EN86" s="398"/>
      <c r="EO86" s="398"/>
      <c r="EP86" s="398"/>
      <c r="EQ86" s="398"/>
      <c r="ER86" s="398"/>
      <c r="ES86" s="398"/>
      <c r="ET86" s="398"/>
      <c r="EU86" s="398"/>
      <c r="EV86" s="398"/>
      <c r="EW86" s="398"/>
      <c r="EX86" s="398"/>
      <c r="EY86" s="398"/>
      <c r="EZ86" s="398"/>
      <c r="FA86" s="398"/>
      <c r="FB86" s="398"/>
      <c r="FC86" s="398"/>
      <c r="FD86" s="398"/>
      <c r="FE86" s="398"/>
      <c r="FF86" s="398"/>
      <c r="FG86" s="398"/>
      <c r="FH86" s="398"/>
      <c r="FI86" s="398"/>
      <c r="FJ86" s="398"/>
      <c r="FK86" s="398"/>
      <c r="FL86" s="398"/>
      <c r="FM86" s="398"/>
      <c r="FN86" s="398"/>
      <c r="FO86" s="398"/>
      <c r="FP86" s="398"/>
      <c r="FQ86" s="398"/>
      <c r="FR86" s="398"/>
      <c r="FS86" s="398"/>
      <c r="FT86" s="398"/>
      <c r="FU86" s="398"/>
      <c r="FV86" s="398"/>
      <c r="FW86" s="398"/>
      <c r="FX86" s="398"/>
      <c r="FY86" s="398"/>
      <c r="FZ86" s="398"/>
      <c r="GA86" s="398"/>
      <c r="GB86" s="398"/>
      <c r="GC86" s="398"/>
      <c r="GD86" s="398"/>
      <c r="GE86" s="398"/>
      <c r="GF86" s="398"/>
      <c r="GG86" s="398"/>
      <c r="GH86" s="398"/>
      <c r="GI86" s="398"/>
      <c r="GJ86" s="398"/>
      <c r="GK86" s="398"/>
      <c r="GL86" s="398"/>
      <c r="GM86" s="398"/>
      <c r="GN86" s="398"/>
    </row>
    <row r="87" spans="1:196" s="74" customFormat="1" ht="17.25" customHeight="1">
      <c r="A87" s="401"/>
      <c r="B87" s="395"/>
      <c r="C87" s="395"/>
      <c r="D87" s="395"/>
      <c r="E87" s="395"/>
      <c r="F87" s="395"/>
      <c r="G87" s="395"/>
      <c r="H87" s="398"/>
      <c r="I87" s="398"/>
      <c r="J87" s="398"/>
      <c r="K87" s="398"/>
      <c r="L87" s="398"/>
      <c r="M87" s="398"/>
      <c r="N87" s="398"/>
      <c r="O87" s="398"/>
      <c r="P87" s="398"/>
      <c r="Q87" s="398"/>
      <c r="R87" s="398"/>
      <c r="S87" s="398"/>
      <c r="T87" s="398"/>
      <c r="U87" s="398"/>
      <c r="V87" s="398"/>
      <c r="W87" s="398"/>
      <c r="X87" s="398"/>
      <c r="Y87" s="398"/>
      <c r="Z87" s="398"/>
      <c r="AA87" s="398"/>
      <c r="AB87" s="398"/>
      <c r="AC87" s="398"/>
      <c r="AD87" s="398"/>
      <c r="AE87" s="398"/>
      <c r="AF87" s="398"/>
      <c r="AG87" s="398"/>
      <c r="AH87" s="398"/>
      <c r="AI87" s="398"/>
      <c r="AJ87" s="398"/>
      <c r="AK87" s="398"/>
      <c r="AL87" s="398"/>
      <c r="AM87" s="398"/>
      <c r="AN87" s="398"/>
      <c r="AO87" s="398"/>
      <c r="AP87" s="398"/>
      <c r="AQ87" s="398"/>
      <c r="AR87" s="398"/>
      <c r="AS87" s="398"/>
      <c r="AT87" s="398"/>
      <c r="AU87" s="398"/>
      <c r="AV87" s="398"/>
      <c r="AW87" s="398"/>
      <c r="AX87" s="398"/>
      <c r="AY87" s="398"/>
      <c r="AZ87" s="398"/>
      <c r="BA87" s="398"/>
      <c r="BB87" s="398"/>
      <c r="BC87" s="398"/>
      <c r="BD87" s="398"/>
      <c r="BE87" s="398"/>
      <c r="BF87" s="398"/>
      <c r="BG87" s="398"/>
      <c r="BH87" s="398"/>
      <c r="BI87" s="398"/>
      <c r="BJ87" s="398"/>
      <c r="BK87" s="398"/>
      <c r="BL87" s="398"/>
      <c r="BM87" s="398"/>
      <c r="BN87" s="398"/>
      <c r="BO87" s="398"/>
      <c r="BP87" s="398"/>
      <c r="BQ87" s="398"/>
      <c r="BR87" s="398"/>
      <c r="BS87" s="398"/>
      <c r="BT87" s="398"/>
      <c r="BU87" s="398"/>
      <c r="BV87" s="398"/>
      <c r="BW87" s="398"/>
      <c r="BX87" s="398"/>
      <c r="BY87" s="398"/>
      <c r="BZ87" s="398"/>
      <c r="CA87" s="398"/>
      <c r="CB87" s="398"/>
      <c r="CC87" s="398"/>
      <c r="CD87" s="398"/>
      <c r="CE87" s="398"/>
      <c r="CF87" s="398"/>
      <c r="CG87" s="398"/>
      <c r="CH87" s="398"/>
      <c r="CI87" s="398"/>
      <c r="CJ87" s="398"/>
      <c r="CK87" s="398"/>
      <c r="CL87" s="398"/>
      <c r="CM87" s="398"/>
      <c r="CN87" s="398"/>
      <c r="CO87" s="398"/>
      <c r="CP87" s="398"/>
      <c r="CQ87" s="398"/>
      <c r="CR87" s="398"/>
      <c r="CS87" s="398"/>
      <c r="CT87" s="398"/>
      <c r="CU87" s="398"/>
      <c r="CV87" s="398"/>
      <c r="CW87" s="398"/>
      <c r="CX87" s="398"/>
      <c r="CY87" s="398"/>
      <c r="CZ87" s="398"/>
      <c r="DA87" s="398"/>
      <c r="DB87" s="398"/>
      <c r="DC87" s="398"/>
      <c r="DD87" s="398"/>
      <c r="DE87" s="398"/>
      <c r="DF87" s="398"/>
      <c r="DG87" s="398"/>
      <c r="DH87" s="398"/>
      <c r="DI87" s="398"/>
      <c r="DJ87" s="398"/>
      <c r="DK87" s="398"/>
      <c r="DL87" s="398"/>
      <c r="DM87" s="398"/>
      <c r="DN87" s="398"/>
      <c r="DO87" s="398"/>
      <c r="DP87" s="398"/>
      <c r="DQ87" s="398"/>
      <c r="DR87" s="398"/>
      <c r="DS87" s="398"/>
      <c r="DT87" s="398"/>
      <c r="DU87" s="398"/>
      <c r="DV87" s="398"/>
      <c r="DW87" s="398"/>
      <c r="DX87" s="398"/>
      <c r="DY87" s="398"/>
      <c r="DZ87" s="398"/>
      <c r="EA87" s="398"/>
      <c r="EB87" s="398"/>
      <c r="EC87" s="398"/>
      <c r="ED87" s="398"/>
      <c r="EE87" s="398"/>
      <c r="EF87" s="398"/>
      <c r="EG87" s="398"/>
      <c r="EH87" s="398"/>
      <c r="EI87" s="398"/>
      <c r="EJ87" s="398"/>
      <c r="EK87" s="398"/>
      <c r="EL87" s="398"/>
      <c r="EM87" s="398"/>
      <c r="EN87" s="398"/>
      <c r="EO87" s="398"/>
      <c r="EP87" s="398"/>
      <c r="EQ87" s="398"/>
      <c r="ER87" s="398"/>
      <c r="ES87" s="398"/>
      <c r="ET87" s="398"/>
      <c r="EU87" s="398"/>
      <c r="EV87" s="398"/>
      <c r="EW87" s="398"/>
      <c r="EX87" s="398"/>
      <c r="EY87" s="398"/>
      <c r="EZ87" s="398"/>
      <c r="FA87" s="398"/>
      <c r="FB87" s="398"/>
      <c r="FC87" s="398"/>
      <c r="FD87" s="398"/>
      <c r="FE87" s="398"/>
      <c r="FF87" s="398"/>
      <c r="FG87" s="398"/>
      <c r="FH87" s="398"/>
      <c r="FI87" s="398"/>
      <c r="FJ87" s="398"/>
      <c r="FK87" s="398"/>
      <c r="FL87" s="398"/>
      <c r="FM87" s="398"/>
      <c r="FN87" s="398"/>
      <c r="FO87" s="398"/>
      <c r="FP87" s="398"/>
      <c r="FQ87" s="398"/>
      <c r="FR87" s="398"/>
      <c r="FS87" s="398"/>
      <c r="FT87" s="398"/>
      <c r="FU87" s="398"/>
      <c r="FV87" s="398"/>
      <c r="FW87" s="398"/>
      <c r="FX87" s="398"/>
      <c r="FY87" s="398"/>
      <c r="FZ87" s="398"/>
      <c r="GA87" s="398"/>
      <c r="GB87" s="398"/>
      <c r="GC87" s="398"/>
      <c r="GD87" s="398"/>
      <c r="GE87" s="398"/>
      <c r="GF87" s="398"/>
      <c r="GG87" s="398"/>
      <c r="GH87" s="398"/>
      <c r="GI87" s="398"/>
      <c r="GJ87" s="398"/>
      <c r="GK87" s="398"/>
      <c r="GL87" s="398"/>
      <c r="GM87" s="398"/>
      <c r="GN87" s="398"/>
    </row>
    <row r="88" spans="1:196" s="74" customFormat="1" ht="17.25" customHeight="1">
      <c r="A88" s="394" t="s">
        <v>331</v>
      </c>
      <c r="B88" s="395"/>
      <c r="C88" s="395"/>
      <c r="D88" s="395"/>
      <c r="E88" s="395"/>
      <c r="F88" s="68" t="s">
        <v>57</v>
      </c>
      <c r="G88" s="68" t="s">
        <v>56</v>
      </c>
      <c r="H88" s="398"/>
      <c r="I88" s="398"/>
      <c r="J88" s="398"/>
      <c r="K88" s="398"/>
      <c r="L88" s="398"/>
      <c r="M88" s="398"/>
      <c r="N88" s="398"/>
      <c r="O88" s="398"/>
      <c r="P88" s="398"/>
      <c r="Q88" s="398"/>
      <c r="R88" s="398"/>
      <c r="S88" s="398"/>
      <c r="T88" s="398"/>
      <c r="U88" s="398"/>
      <c r="V88" s="398"/>
      <c r="W88" s="398"/>
      <c r="X88" s="398"/>
      <c r="Y88" s="398"/>
      <c r="Z88" s="398"/>
      <c r="AA88" s="398"/>
      <c r="AB88" s="398"/>
      <c r="AC88" s="398"/>
      <c r="AD88" s="398"/>
      <c r="AE88" s="398"/>
      <c r="AF88" s="398"/>
      <c r="AG88" s="398"/>
      <c r="AH88" s="398"/>
      <c r="AI88" s="398"/>
      <c r="AJ88" s="398"/>
      <c r="AK88" s="398"/>
      <c r="AL88" s="398"/>
      <c r="AM88" s="398"/>
      <c r="AN88" s="398"/>
      <c r="AO88" s="398"/>
      <c r="AP88" s="398"/>
      <c r="AQ88" s="398"/>
      <c r="AR88" s="398"/>
      <c r="AS88" s="398"/>
      <c r="AT88" s="398"/>
      <c r="AU88" s="398"/>
      <c r="AV88" s="398"/>
      <c r="AW88" s="398"/>
      <c r="AX88" s="398"/>
      <c r="AY88" s="398"/>
      <c r="AZ88" s="398"/>
      <c r="BA88" s="398"/>
      <c r="BB88" s="398"/>
      <c r="BC88" s="398"/>
      <c r="BD88" s="398"/>
      <c r="BE88" s="398"/>
      <c r="BF88" s="398"/>
      <c r="BG88" s="398"/>
      <c r="BH88" s="398"/>
      <c r="BI88" s="398"/>
      <c r="BJ88" s="398"/>
      <c r="BK88" s="398"/>
      <c r="BL88" s="398"/>
      <c r="BM88" s="398"/>
      <c r="BN88" s="398"/>
      <c r="BO88" s="398"/>
      <c r="BP88" s="398"/>
      <c r="BQ88" s="398"/>
      <c r="BR88" s="398"/>
      <c r="BS88" s="398"/>
      <c r="BT88" s="398"/>
      <c r="BU88" s="398"/>
      <c r="BV88" s="398"/>
      <c r="BW88" s="398"/>
      <c r="BX88" s="398"/>
      <c r="BY88" s="398"/>
      <c r="BZ88" s="398"/>
      <c r="CA88" s="398"/>
      <c r="CB88" s="398"/>
      <c r="CC88" s="398"/>
      <c r="CD88" s="398"/>
      <c r="CE88" s="398"/>
      <c r="CF88" s="398"/>
      <c r="CG88" s="398"/>
      <c r="CH88" s="398"/>
      <c r="CI88" s="398"/>
      <c r="CJ88" s="398"/>
      <c r="CK88" s="398"/>
      <c r="CL88" s="398"/>
      <c r="CM88" s="398"/>
      <c r="CN88" s="398"/>
      <c r="CO88" s="398"/>
      <c r="CP88" s="398"/>
      <c r="CQ88" s="398"/>
      <c r="CR88" s="398"/>
      <c r="CS88" s="398"/>
      <c r="CT88" s="398"/>
      <c r="CU88" s="398"/>
      <c r="CV88" s="398"/>
      <c r="CW88" s="398"/>
      <c r="CX88" s="398"/>
      <c r="CY88" s="398"/>
      <c r="CZ88" s="398"/>
      <c r="DA88" s="398"/>
      <c r="DB88" s="398"/>
      <c r="DC88" s="398"/>
      <c r="DD88" s="398"/>
      <c r="DE88" s="398"/>
      <c r="DF88" s="398"/>
      <c r="DG88" s="398"/>
      <c r="DH88" s="398"/>
      <c r="DI88" s="398"/>
      <c r="DJ88" s="398"/>
      <c r="DK88" s="398"/>
      <c r="DL88" s="398"/>
      <c r="DM88" s="398"/>
      <c r="DN88" s="398"/>
      <c r="DO88" s="398"/>
      <c r="DP88" s="398"/>
      <c r="DQ88" s="398"/>
      <c r="DR88" s="398"/>
      <c r="DS88" s="398"/>
      <c r="DT88" s="398"/>
      <c r="DU88" s="398"/>
      <c r="DV88" s="398"/>
      <c r="DW88" s="398"/>
      <c r="DX88" s="398"/>
      <c r="DY88" s="398"/>
      <c r="DZ88" s="398"/>
      <c r="EA88" s="398"/>
      <c r="EB88" s="398"/>
      <c r="EC88" s="398"/>
      <c r="ED88" s="398"/>
      <c r="EE88" s="398"/>
      <c r="EF88" s="398"/>
      <c r="EG88" s="398"/>
      <c r="EH88" s="398"/>
      <c r="EI88" s="398"/>
      <c r="EJ88" s="398"/>
      <c r="EK88" s="398"/>
      <c r="EL88" s="398"/>
      <c r="EM88" s="398"/>
      <c r="EN88" s="398"/>
      <c r="EO88" s="398"/>
      <c r="EP88" s="398"/>
      <c r="EQ88" s="398"/>
      <c r="ER88" s="398"/>
      <c r="ES88" s="398"/>
      <c r="ET88" s="398"/>
      <c r="EU88" s="398"/>
      <c r="EV88" s="398"/>
      <c r="EW88" s="398"/>
      <c r="EX88" s="398"/>
      <c r="EY88" s="398"/>
      <c r="EZ88" s="398"/>
      <c r="FA88" s="398"/>
      <c r="FB88" s="398"/>
      <c r="FC88" s="398"/>
      <c r="FD88" s="398"/>
      <c r="FE88" s="398"/>
      <c r="FF88" s="398"/>
      <c r="FG88" s="398"/>
      <c r="FH88" s="398"/>
      <c r="FI88" s="398"/>
      <c r="FJ88" s="398"/>
      <c r="FK88" s="398"/>
      <c r="FL88" s="398"/>
      <c r="FM88" s="398"/>
      <c r="FN88" s="398"/>
      <c r="FO88" s="398"/>
      <c r="FP88" s="398"/>
      <c r="FQ88" s="398"/>
      <c r="FR88" s="398"/>
      <c r="FS88" s="398"/>
      <c r="FT88" s="398"/>
      <c r="FU88" s="398"/>
      <c r="FV88" s="398"/>
      <c r="FW88" s="398"/>
      <c r="FX88" s="398"/>
      <c r="FY88" s="398"/>
      <c r="FZ88" s="398"/>
      <c r="GA88" s="398"/>
      <c r="GB88" s="398"/>
      <c r="GC88" s="398"/>
      <c r="GD88" s="398"/>
      <c r="GE88" s="398"/>
      <c r="GF88" s="398"/>
      <c r="GG88" s="398"/>
      <c r="GH88" s="398"/>
      <c r="GI88" s="398"/>
      <c r="GJ88" s="398"/>
      <c r="GK88" s="398"/>
      <c r="GL88" s="398"/>
      <c r="GM88" s="398"/>
      <c r="GN88" s="398"/>
    </row>
    <row r="89" spans="2:196" s="74" customFormat="1" ht="17.25" customHeight="1">
      <c r="B89" s="401" t="s">
        <v>5</v>
      </c>
      <c r="C89" s="395"/>
      <c r="D89" s="395"/>
      <c r="E89" s="395"/>
      <c r="F89" s="403">
        <v>3812356929</v>
      </c>
      <c r="G89" s="403">
        <v>5234553110</v>
      </c>
      <c r="H89" s="398"/>
      <c r="I89" s="398"/>
      <c r="J89" s="398"/>
      <c r="K89" s="398"/>
      <c r="L89" s="398"/>
      <c r="M89" s="398"/>
      <c r="N89" s="398"/>
      <c r="O89" s="398"/>
      <c r="P89" s="398"/>
      <c r="Q89" s="398"/>
      <c r="R89" s="398"/>
      <c r="S89" s="398"/>
      <c r="T89" s="398"/>
      <c r="U89" s="398"/>
      <c r="V89" s="398"/>
      <c r="W89" s="398"/>
      <c r="X89" s="398"/>
      <c r="Y89" s="398"/>
      <c r="Z89" s="398"/>
      <c r="AA89" s="398"/>
      <c r="AB89" s="398"/>
      <c r="AC89" s="398"/>
      <c r="AD89" s="398"/>
      <c r="AE89" s="398"/>
      <c r="AF89" s="398"/>
      <c r="AG89" s="398"/>
      <c r="AH89" s="398"/>
      <c r="AI89" s="398"/>
      <c r="AJ89" s="398"/>
      <c r="AK89" s="398"/>
      <c r="AL89" s="398"/>
      <c r="AM89" s="398"/>
      <c r="AN89" s="398"/>
      <c r="AO89" s="398"/>
      <c r="AP89" s="398"/>
      <c r="AQ89" s="398"/>
      <c r="AR89" s="398"/>
      <c r="AS89" s="398"/>
      <c r="AT89" s="398"/>
      <c r="AU89" s="398"/>
      <c r="AV89" s="398"/>
      <c r="AW89" s="398"/>
      <c r="AX89" s="398"/>
      <c r="AY89" s="398"/>
      <c r="AZ89" s="398"/>
      <c r="BA89" s="398"/>
      <c r="BB89" s="398"/>
      <c r="BC89" s="398"/>
      <c r="BD89" s="398"/>
      <c r="BE89" s="398"/>
      <c r="BF89" s="398"/>
      <c r="BG89" s="398"/>
      <c r="BH89" s="398"/>
      <c r="BI89" s="398"/>
      <c r="BJ89" s="398"/>
      <c r="BK89" s="398"/>
      <c r="BL89" s="398"/>
      <c r="BM89" s="398"/>
      <c r="BN89" s="398"/>
      <c r="BO89" s="398"/>
      <c r="BP89" s="398"/>
      <c r="BQ89" s="398"/>
      <c r="BR89" s="398"/>
      <c r="BS89" s="398"/>
      <c r="BT89" s="398"/>
      <c r="BU89" s="398"/>
      <c r="BV89" s="398"/>
      <c r="BW89" s="398"/>
      <c r="BX89" s="398"/>
      <c r="BY89" s="398"/>
      <c r="BZ89" s="398"/>
      <c r="CA89" s="398"/>
      <c r="CB89" s="398"/>
      <c r="CC89" s="398"/>
      <c r="CD89" s="398"/>
      <c r="CE89" s="398"/>
      <c r="CF89" s="398"/>
      <c r="CG89" s="398"/>
      <c r="CH89" s="398"/>
      <c r="CI89" s="398"/>
      <c r="CJ89" s="398"/>
      <c r="CK89" s="398"/>
      <c r="CL89" s="398"/>
      <c r="CM89" s="398"/>
      <c r="CN89" s="398"/>
      <c r="CO89" s="398"/>
      <c r="CP89" s="398"/>
      <c r="CQ89" s="398"/>
      <c r="CR89" s="398"/>
      <c r="CS89" s="398"/>
      <c r="CT89" s="398"/>
      <c r="CU89" s="398"/>
      <c r="CV89" s="398"/>
      <c r="CW89" s="398"/>
      <c r="CX89" s="398"/>
      <c r="CY89" s="398"/>
      <c r="CZ89" s="398"/>
      <c r="DA89" s="398"/>
      <c r="DB89" s="398"/>
      <c r="DC89" s="398"/>
      <c r="DD89" s="398"/>
      <c r="DE89" s="398"/>
      <c r="DF89" s="398"/>
      <c r="DG89" s="398"/>
      <c r="DH89" s="398"/>
      <c r="DI89" s="398"/>
      <c r="DJ89" s="398"/>
      <c r="DK89" s="398"/>
      <c r="DL89" s="398"/>
      <c r="DM89" s="398"/>
      <c r="DN89" s="398"/>
      <c r="DO89" s="398"/>
      <c r="DP89" s="398"/>
      <c r="DQ89" s="398"/>
      <c r="DR89" s="398"/>
      <c r="DS89" s="398"/>
      <c r="DT89" s="398"/>
      <c r="DU89" s="398"/>
      <c r="DV89" s="398"/>
      <c r="DW89" s="398"/>
      <c r="DX89" s="398"/>
      <c r="DY89" s="398"/>
      <c r="DZ89" s="398"/>
      <c r="EA89" s="398"/>
      <c r="EB89" s="398"/>
      <c r="EC89" s="398"/>
      <c r="ED89" s="398"/>
      <c r="EE89" s="398"/>
      <c r="EF89" s="398"/>
      <c r="EG89" s="398"/>
      <c r="EH89" s="398"/>
      <c r="EI89" s="398"/>
      <c r="EJ89" s="398"/>
      <c r="EK89" s="398"/>
      <c r="EL89" s="398"/>
      <c r="EM89" s="398"/>
      <c r="EN89" s="398"/>
      <c r="EO89" s="398"/>
      <c r="EP89" s="398"/>
      <c r="EQ89" s="398"/>
      <c r="ER89" s="398"/>
      <c r="ES89" s="398"/>
      <c r="ET89" s="398"/>
      <c r="EU89" s="398"/>
      <c r="EV89" s="398"/>
      <c r="EW89" s="398"/>
      <c r="EX89" s="398"/>
      <c r="EY89" s="398"/>
      <c r="EZ89" s="398"/>
      <c r="FA89" s="398"/>
      <c r="FB89" s="398"/>
      <c r="FC89" s="398"/>
      <c r="FD89" s="398"/>
      <c r="FE89" s="398"/>
      <c r="FF89" s="398"/>
      <c r="FG89" s="398"/>
      <c r="FH89" s="398"/>
      <c r="FI89" s="398"/>
      <c r="FJ89" s="398"/>
      <c r="FK89" s="398"/>
      <c r="FL89" s="398"/>
      <c r="FM89" s="398"/>
      <c r="FN89" s="398"/>
      <c r="FO89" s="398"/>
      <c r="FP89" s="398"/>
      <c r="FQ89" s="398"/>
      <c r="FR89" s="398"/>
      <c r="FS89" s="398"/>
      <c r="FT89" s="398"/>
      <c r="FU89" s="398"/>
      <c r="FV89" s="398"/>
      <c r="FW89" s="398"/>
      <c r="FX89" s="398"/>
      <c r="FY89" s="398"/>
      <c r="FZ89" s="398"/>
      <c r="GA89" s="398"/>
      <c r="GB89" s="398"/>
      <c r="GC89" s="398"/>
      <c r="GD89" s="398"/>
      <c r="GE89" s="398"/>
      <c r="GF89" s="398"/>
      <c r="GG89" s="398"/>
      <c r="GH89" s="398"/>
      <c r="GI89" s="398"/>
      <c r="GJ89" s="398"/>
      <c r="GK89" s="398"/>
      <c r="GL89" s="398"/>
      <c r="GM89" s="398"/>
      <c r="GN89" s="398"/>
    </row>
    <row r="90" spans="2:196" s="74" customFormat="1" ht="17.25" customHeight="1">
      <c r="B90" s="401" t="s">
        <v>6</v>
      </c>
      <c r="C90" s="395"/>
      <c r="D90" s="395"/>
      <c r="E90" s="395"/>
      <c r="F90" s="403">
        <v>0</v>
      </c>
      <c r="G90" s="403">
        <v>0</v>
      </c>
      <c r="H90" s="398"/>
      <c r="I90" s="398"/>
      <c r="J90" s="398"/>
      <c r="K90" s="398"/>
      <c r="L90" s="398"/>
      <c r="M90" s="398"/>
      <c r="N90" s="398"/>
      <c r="O90" s="398"/>
      <c r="P90" s="398"/>
      <c r="Q90" s="398"/>
      <c r="R90" s="398"/>
      <c r="S90" s="398"/>
      <c r="T90" s="398"/>
      <c r="U90" s="398"/>
      <c r="V90" s="398"/>
      <c r="W90" s="398"/>
      <c r="X90" s="398"/>
      <c r="Y90" s="398"/>
      <c r="Z90" s="398"/>
      <c r="AA90" s="398"/>
      <c r="AB90" s="398"/>
      <c r="AC90" s="398"/>
      <c r="AD90" s="398"/>
      <c r="AE90" s="398"/>
      <c r="AF90" s="398"/>
      <c r="AG90" s="398"/>
      <c r="AH90" s="398"/>
      <c r="AI90" s="398"/>
      <c r="AJ90" s="398"/>
      <c r="AK90" s="398"/>
      <c r="AL90" s="398"/>
      <c r="AM90" s="398"/>
      <c r="AN90" s="398"/>
      <c r="AO90" s="398"/>
      <c r="AP90" s="398"/>
      <c r="AQ90" s="398"/>
      <c r="AR90" s="398"/>
      <c r="AS90" s="398"/>
      <c r="AT90" s="398"/>
      <c r="AU90" s="398"/>
      <c r="AV90" s="398"/>
      <c r="AW90" s="398"/>
      <c r="AX90" s="398"/>
      <c r="AY90" s="398"/>
      <c r="AZ90" s="398"/>
      <c r="BA90" s="398"/>
      <c r="BB90" s="398"/>
      <c r="BC90" s="398"/>
      <c r="BD90" s="398"/>
      <c r="BE90" s="398"/>
      <c r="BF90" s="398"/>
      <c r="BG90" s="398"/>
      <c r="BH90" s="398"/>
      <c r="BI90" s="398"/>
      <c r="BJ90" s="398"/>
      <c r="BK90" s="398"/>
      <c r="BL90" s="398"/>
      <c r="BM90" s="398"/>
      <c r="BN90" s="398"/>
      <c r="BO90" s="398"/>
      <c r="BP90" s="398"/>
      <c r="BQ90" s="398"/>
      <c r="BR90" s="398"/>
      <c r="BS90" s="398"/>
      <c r="BT90" s="398"/>
      <c r="BU90" s="398"/>
      <c r="BV90" s="398"/>
      <c r="BW90" s="398"/>
      <c r="BX90" s="398"/>
      <c r="BY90" s="398"/>
      <c r="BZ90" s="398"/>
      <c r="CA90" s="398"/>
      <c r="CB90" s="398"/>
      <c r="CC90" s="398"/>
      <c r="CD90" s="398"/>
      <c r="CE90" s="398"/>
      <c r="CF90" s="398"/>
      <c r="CG90" s="398"/>
      <c r="CH90" s="398"/>
      <c r="CI90" s="398"/>
      <c r="CJ90" s="398"/>
      <c r="CK90" s="398"/>
      <c r="CL90" s="398"/>
      <c r="CM90" s="398"/>
      <c r="CN90" s="398"/>
      <c r="CO90" s="398"/>
      <c r="CP90" s="398"/>
      <c r="CQ90" s="398"/>
      <c r="CR90" s="398"/>
      <c r="CS90" s="398"/>
      <c r="CT90" s="398"/>
      <c r="CU90" s="398"/>
      <c r="CV90" s="398"/>
      <c r="CW90" s="398"/>
      <c r="CX90" s="398"/>
      <c r="CY90" s="398"/>
      <c r="CZ90" s="398"/>
      <c r="DA90" s="398"/>
      <c r="DB90" s="398"/>
      <c r="DC90" s="398"/>
      <c r="DD90" s="398"/>
      <c r="DE90" s="398"/>
      <c r="DF90" s="398"/>
      <c r="DG90" s="398"/>
      <c r="DH90" s="398"/>
      <c r="DI90" s="398"/>
      <c r="DJ90" s="398"/>
      <c r="DK90" s="398"/>
      <c r="DL90" s="398"/>
      <c r="DM90" s="398"/>
      <c r="DN90" s="398"/>
      <c r="DO90" s="398"/>
      <c r="DP90" s="398"/>
      <c r="DQ90" s="398"/>
      <c r="DR90" s="398"/>
      <c r="DS90" s="398"/>
      <c r="DT90" s="398"/>
      <c r="DU90" s="398"/>
      <c r="DV90" s="398"/>
      <c r="DW90" s="398"/>
      <c r="DX90" s="398"/>
      <c r="DY90" s="398"/>
      <c r="DZ90" s="398"/>
      <c r="EA90" s="398"/>
      <c r="EB90" s="398"/>
      <c r="EC90" s="398"/>
      <c r="ED90" s="398"/>
      <c r="EE90" s="398"/>
      <c r="EF90" s="398"/>
      <c r="EG90" s="398"/>
      <c r="EH90" s="398"/>
      <c r="EI90" s="398"/>
      <c r="EJ90" s="398"/>
      <c r="EK90" s="398"/>
      <c r="EL90" s="398"/>
      <c r="EM90" s="398"/>
      <c r="EN90" s="398"/>
      <c r="EO90" s="398"/>
      <c r="EP90" s="398"/>
      <c r="EQ90" s="398"/>
      <c r="ER90" s="398"/>
      <c r="ES90" s="398"/>
      <c r="ET90" s="398"/>
      <c r="EU90" s="398"/>
      <c r="EV90" s="398"/>
      <c r="EW90" s="398"/>
      <c r="EX90" s="398"/>
      <c r="EY90" s="398"/>
      <c r="EZ90" s="398"/>
      <c r="FA90" s="398"/>
      <c r="FB90" s="398"/>
      <c r="FC90" s="398"/>
      <c r="FD90" s="398"/>
      <c r="FE90" s="398"/>
      <c r="FF90" s="398"/>
      <c r="FG90" s="398"/>
      <c r="FH90" s="398"/>
      <c r="FI90" s="398"/>
      <c r="FJ90" s="398"/>
      <c r="FK90" s="398"/>
      <c r="FL90" s="398"/>
      <c r="FM90" s="398"/>
      <c r="FN90" s="398"/>
      <c r="FO90" s="398"/>
      <c r="FP90" s="398"/>
      <c r="FQ90" s="398"/>
      <c r="FR90" s="398"/>
      <c r="FS90" s="398"/>
      <c r="FT90" s="398"/>
      <c r="FU90" s="398"/>
      <c r="FV90" s="398"/>
      <c r="FW90" s="398"/>
      <c r="FX90" s="398"/>
      <c r="FY90" s="398"/>
      <c r="FZ90" s="398"/>
      <c r="GA90" s="398"/>
      <c r="GB90" s="398"/>
      <c r="GC90" s="398"/>
      <c r="GD90" s="398"/>
      <c r="GE90" s="398"/>
      <c r="GF90" s="398"/>
      <c r="GG90" s="398"/>
      <c r="GH90" s="398"/>
      <c r="GI90" s="398"/>
      <c r="GJ90" s="398"/>
      <c r="GK90" s="398"/>
      <c r="GL90" s="398"/>
      <c r="GM90" s="398"/>
      <c r="GN90" s="398"/>
    </row>
    <row r="91" spans="2:196" s="74" customFormat="1" ht="17.25" customHeight="1">
      <c r="B91" s="401" t="s">
        <v>332</v>
      </c>
      <c r="C91" s="395"/>
      <c r="D91" s="395"/>
      <c r="E91" s="395"/>
      <c r="F91" s="403">
        <v>803109923</v>
      </c>
      <c r="G91" s="403">
        <v>0</v>
      </c>
      <c r="H91" s="398"/>
      <c r="I91" s="398"/>
      <c r="J91" s="398"/>
      <c r="K91" s="398"/>
      <c r="L91" s="398"/>
      <c r="M91" s="398"/>
      <c r="N91" s="398"/>
      <c r="O91" s="398"/>
      <c r="P91" s="398"/>
      <c r="Q91" s="398"/>
      <c r="R91" s="398"/>
      <c r="S91" s="398"/>
      <c r="T91" s="398"/>
      <c r="U91" s="398"/>
      <c r="V91" s="398"/>
      <c r="W91" s="398"/>
      <c r="X91" s="398"/>
      <c r="Y91" s="398"/>
      <c r="Z91" s="398"/>
      <c r="AA91" s="398"/>
      <c r="AB91" s="398"/>
      <c r="AC91" s="398"/>
      <c r="AD91" s="398"/>
      <c r="AE91" s="398"/>
      <c r="AF91" s="398"/>
      <c r="AG91" s="398"/>
      <c r="AH91" s="398"/>
      <c r="AI91" s="398"/>
      <c r="AJ91" s="398"/>
      <c r="AK91" s="398"/>
      <c r="AL91" s="398"/>
      <c r="AM91" s="398"/>
      <c r="AN91" s="398"/>
      <c r="AO91" s="398"/>
      <c r="AP91" s="398"/>
      <c r="AQ91" s="398"/>
      <c r="AR91" s="398"/>
      <c r="AS91" s="398"/>
      <c r="AT91" s="398"/>
      <c r="AU91" s="398"/>
      <c r="AV91" s="398"/>
      <c r="AW91" s="398"/>
      <c r="AX91" s="398"/>
      <c r="AY91" s="398"/>
      <c r="AZ91" s="398"/>
      <c r="BA91" s="398"/>
      <c r="BB91" s="398"/>
      <c r="BC91" s="398"/>
      <c r="BD91" s="398"/>
      <c r="BE91" s="398"/>
      <c r="BF91" s="398"/>
      <c r="BG91" s="398"/>
      <c r="BH91" s="398"/>
      <c r="BI91" s="398"/>
      <c r="BJ91" s="398"/>
      <c r="BK91" s="398"/>
      <c r="BL91" s="398"/>
      <c r="BM91" s="398"/>
      <c r="BN91" s="398"/>
      <c r="BO91" s="398"/>
      <c r="BP91" s="398"/>
      <c r="BQ91" s="398"/>
      <c r="BR91" s="398"/>
      <c r="BS91" s="398"/>
      <c r="BT91" s="398"/>
      <c r="BU91" s="398"/>
      <c r="BV91" s="398"/>
      <c r="BW91" s="398"/>
      <c r="BX91" s="398"/>
      <c r="BY91" s="398"/>
      <c r="BZ91" s="398"/>
      <c r="CA91" s="398"/>
      <c r="CB91" s="398"/>
      <c r="CC91" s="398"/>
      <c r="CD91" s="398"/>
      <c r="CE91" s="398"/>
      <c r="CF91" s="398"/>
      <c r="CG91" s="398"/>
      <c r="CH91" s="398"/>
      <c r="CI91" s="398"/>
      <c r="CJ91" s="398"/>
      <c r="CK91" s="398"/>
      <c r="CL91" s="398"/>
      <c r="CM91" s="398"/>
      <c r="CN91" s="398"/>
      <c r="CO91" s="398"/>
      <c r="CP91" s="398"/>
      <c r="CQ91" s="398"/>
      <c r="CR91" s="398"/>
      <c r="CS91" s="398"/>
      <c r="CT91" s="398"/>
      <c r="CU91" s="398"/>
      <c r="CV91" s="398"/>
      <c r="CW91" s="398"/>
      <c r="CX91" s="398"/>
      <c r="CY91" s="398"/>
      <c r="CZ91" s="398"/>
      <c r="DA91" s="398"/>
      <c r="DB91" s="398"/>
      <c r="DC91" s="398"/>
      <c r="DD91" s="398"/>
      <c r="DE91" s="398"/>
      <c r="DF91" s="398"/>
      <c r="DG91" s="398"/>
      <c r="DH91" s="398"/>
      <c r="DI91" s="398"/>
      <c r="DJ91" s="398"/>
      <c r="DK91" s="398"/>
      <c r="DL91" s="398"/>
      <c r="DM91" s="398"/>
      <c r="DN91" s="398"/>
      <c r="DO91" s="398"/>
      <c r="DP91" s="398"/>
      <c r="DQ91" s="398"/>
      <c r="DR91" s="398"/>
      <c r="DS91" s="398"/>
      <c r="DT91" s="398"/>
      <c r="DU91" s="398"/>
      <c r="DV91" s="398"/>
      <c r="DW91" s="398"/>
      <c r="DX91" s="398"/>
      <c r="DY91" s="398"/>
      <c r="DZ91" s="398"/>
      <c r="EA91" s="398"/>
      <c r="EB91" s="398"/>
      <c r="EC91" s="398"/>
      <c r="ED91" s="398"/>
      <c r="EE91" s="398"/>
      <c r="EF91" s="398"/>
      <c r="EG91" s="398"/>
      <c r="EH91" s="398"/>
      <c r="EI91" s="398"/>
      <c r="EJ91" s="398"/>
      <c r="EK91" s="398"/>
      <c r="EL91" s="398"/>
      <c r="EM91" s="398"/>
      <c r="EN91" s="398"/>
      <c r="EO91" s="398"/>
      <c r="EP91" s="398"/>
      <c r="EQ91" s="398"/>
      <c r="ER91" s="398"/>
      <c r="ES91" s="398"/>
      <c r="ET91" s="398"/>
      <c r="EU91" s="398"/>
      <c r="EV91" s="398"/>
      <c r="EW91" s="398"/>
      <c r="EX91" s="398"/>
      <c r="EY91" s="398"/>
      <c r="EZ91" s="398"/>
      <c r="FA91" s="398"/>
      <c r="FB91" s="398"/>
      <c r="FC91" s="398"/>
      <c r="FD91" s="398"/>
      <c r="FE91" s="398"/>
      <c r="FF91" s="398"/>
      <c r="FG91" s="398"/>
      <c r="FH91" s="398"/>
      <c r="FI91" s="398"/>
      <c r="FJ91" s="398"/>
      <c r="FK91" s="398"/>
      <c r="FL91" s="398"/>
      <c r="FM91" s="398"/>
      <c r="FN91" s="398"/>
      <c r="FO91" s="398"/>
      <c r="FP91" s="398"/>
      <c r="FQ91" s="398"/>
      <c r="FR91" s="398"/>
      <c r="FS91" s="398"/>
      <c r="FT91" s="398"/>
      <c r="FU91" s="398"/>
      <c r="FV91" s="398"/>
      <c r="FW91" s="398"/>
      <c r="FX91" s="398"/>
      <c r="FY91" s="398"/>
      <c r="FZ91" s="398"/>
      <c r="GA91" s="398"/>
      <c r="GB91" s="398"/>
      <c r="GC91" s="398"/>
      <c r="GD91" s="398"/>
      <c r="GE91" s="398"/>
      <c r="GF91" s="398"/>
      <c r="GG91" s="398"/>
      <c r="GH91" s="398"/>
      <c r="GI91" s="398"/>
      <c r="GJ91" s="398"/>
      <c r="GK91" s="398"/>
      <c r="GL91" s="398"/>
      <c r="GM91" s="398"/>
      <c r="GN91" s="398"/>
    </row>
    <row r="92" spans="2:196" s="74" customFormat="1" ht="17.25" customHeight="1">
      <c r="B92" s="401" t="s">
        <v>7</v>
      </c>
      <c r="C92" s="395"/>
      <c r="D92" s="395"/>
      <c r="E92" s="395"/>
      <c r="F92" s="403">
        <v>0</v>
      </c>
      <c r="G92" s="403">
        <v>0</v>
      </c>
      <c r="H92" s="398"/>
      <c r="I92" s="398"/>
      <c r="J92" s="398"/>
      <c r="K92" s="398"/>
      <c r="L92" s="398"/>
      <c r="M92" s="398"/>
      <c r="N92" s="398"/>
      <c r="O92" s="398"/>
      <c r="P92" s="398"/>
      <c r="Q92" s="398"/>
      <c r="R92" s="398"/>
      <c r="S92" s="398"/>
      <c r="T92" s="398"/>
      <c r="U92" s="398"/>
      <c r="V92" s="398"/>
      <c r="W92" s="398"/>
      <c r="X92" s="398"/>
      <c r="Y92" s="398"/>
      <c r="Z92" s="398"/>
      <c r="AA92" s="398"/>
      <c r="AB92" s="398"/>
      <c r="AC92" s="398"/>
      <c r="AD92" s="398"/>
      <c r="AE92" s="398"/>
      <c r="AF92" s="398"/>
      <c r="AG92" s="398"/>
      <c r="AH92" s="398"/>
      <c r="AI92" s="398"/>
      <c r="AJ92" s="398"/>
      <c r="AK92" s="398"/>
      <c r="AL92" s="398"/>
      <c r="AM92" s="398"/>
      <c r="AN92" s="398"/>
      <c r="AO92" s="398"/>
      <c r="AP92" s="398"/>
      <c r="AQ92" s="398"/>
      <c r="AR92" s="398"/>
      <c r="AS92" s="398"/>
      <c r="AT92" s="398"/>
      <c r="AU92" s="398"/>
      <c r="AV92" s="398"/>
      <c r="AW92" s="398"/>
      <c r="AX92" s="398"/>
      <c r="AY92" s="398"/>
      <c r="AZ92" s="398"/>
      <c r="BA92" s="398"/>
      <c r="BB92" s="398"/>
      <c r="BC92" s="398"/>
      <c r="BD92" s="398"/>
      <c r="BE92" s="398"/>
      <c r="BF92" s="398"/>
      <c r="BG92" s="398"/>
      <c r="BH92" s="398"/>
      <c r="BI92" s="398"/>
      <c r="BJ92" s="398"/>
      <c r="BK92" s="398"/>
      <c r="BL92" s="398"/>
      <c r="BM92" s="398"/>
      <c r="BN92" s="398"/>
      <c r="BO92" s="398"/>
      <c r="BP92" s="398"/>
      <c r="BQ92" s="398"/>
      <c r="BR92" s="398"/>
      <c r="BS92" s="398"/>
      <c r="BT92" s="398"/>
      <c r="BU92" s="398"/>
      <c r="BV92" s="398"/>
      <c r="BW92" s="398"/>
      <c r="BX92" s="398"/>
      <c r="BY92" s="398"/>
      <c r="BZ92" s="398"/>
      <c r="CA92" s="398"/>
      <c r="CB92" s="398"/>
      <c r="CC92" s="398"/>
      <c r="CD92" s="398"/>
      <c r="CE92" s="398"/>
      <c r="CF92" s="398"/>
      <c r="CG92" s="398"/>
      <c r="CH92" s="398"/>
      <c r="CI92" s="398"/>
      <c r="CJ92" s="398"/>
      <c r="CK92" s="398"/>
      <c r="CL92" s="398"/>
      <c r="CM92" s="398"/>
      <c r="CN92" s="398"/>
      <c r="CO92" s="398"/>
      <c r="CP92" s="398"/>
      <c r="CQ92" s="398"/>
      <c r="CR92" s="398"/>
      <c r="CS92" s="398"/>
      <c r="CT92" s="398"/>
      <c r="CU92" s="398"/>
      <c r="CV92" s="398"/>
      <c r="CW92" s="398"/>
      <c r="CX92" s="398"/>
      <c r="CY92" s="398"/>
      <c r="CZ92" s="398"/>
      <c r="DA92" s="398"/>
      <c r="DB92" s="398"/>
      <c r="DC92" s="398"/>
      <c r="DD92" s="398"/>
      <c r="DE92" s="398"/>
      <c r="DF92" s="398"/>
      <c r="DG92" s="398"/>
      <c r="DH92" s="398"/>
      <c r="DI92" s="398"/>
      <c r="DJ92" s="398"/>
      <c r="DK92" s="398"/>
      <c r="DL92" s="398"/>
      <c r="DM92" s="398"/>
      <c r="DN92" s="398"/>
      <c r="DO92" s="398"/>
      <c r="DP92" s="398"/>
      <c r="DQ92" s="398"/>
      <c r="DR92" s="398"/>
      <c r="DS92" s="398"/>
      <c r="DT92" s="398"/>
      <c r="DU92" s="398"/>
      <c r="DV92" s="398"/>
      <c r="DW92" s="398"/>
      <c r="DX92" s="398"/>
      <c r="DY92" s="398"/>
      <c r="DZ92" s="398"/>
      <c r="EA92" s="398"/>
      <c r="EB92" s="398"/>
      <c r="EC92" s="398"/>
      <c r="ED92" s="398"/>
      <c r="EE92" s="398"/>
      <c r="EF92" s="398"/>
      <c r="EG92" s="398"/>
      <c r="EH92" s="398"/>
      <c r="EI92" s="398"/>
      <c r="EJ92" s="398"/>
      <c r="EK92" s="398"/>
      <c r="EL92" s="398"/>
      <c r="EM92" s="398"/>
      <c r="EN92" s="398"/>
      <c r="EO92" s="398"/>
      <c r="EP92" s="398"/>
      <c r="EQ92" s="398"/>
      <c r="ER92" s="398"/>
      <c r="ES92" s="398"/>
      <c r="ET92" s="398"/>
      <c r="EU92" s="398"/>
      <c r="EV92" s="398"/>
      <c r="EW92" s="398"/>
      <c r="EX92" s="398"/>
      <c r="EY92" s="398"/>
      <c r="EZ92" s="398"/>
      <c r="FA92" s="398"/>
      <c r="FB92" s="398"/>
      <c r="FC92" s="398"/>
      <c r="FD92" s="398"/>
      <c r="FE92" s="398"/>
      <c r="FF92" s="398"/>
      <c r="FG92" s="398"/>
      <c r="FH92" s="398"/>
      <c r="FI92" s="398"/>
      <c r="FJ92" s="398"/>
      <c r="FK92" s="398"/>
      <c r="FL92" s="398"/>
      <c r="FM92" s="398"/>
      <c r="FN92" s="398"/>
      <c r="FO92" s="398"/>
      <c r="FP92" s="398"/>
      <c r="FQ92" s="398"/>
      <c r="FR92" s="398"/>
      <c r="FS92" s="398"/>
      <c r="FT92" s="398"/>
      <c r="FU92" s="398"/>
      <c r="FV92" s="398"/>
      <c r="FW92" s="398"/>
      <c r="FX92" s="398"/>
      <c r="FY92" s="398"/>
      <c r="FZ92" s="398"/>
      <c r="GA92" s="398"/>
      <c r="GB92" s="398"/>
      <c r="GC92" s="398"/>
      <c r="GD92" s="398"/>
      <c r="GE92" s="398"/>
      <c r="GF92" s="398"/>
      <c r="GG92" s="398"/>
      <c r="GH92" s="398"/>
      <c r="GI92" s="398"/>
      <c r="GJ92" s="398"/>
      <c r="GK92" s="398"/>
      <c r="GL92" s="398"/>
      <c r="GM92" s="398"/>
      <c r="GN92" s="398"/>
    </row>
    <row r="93" spans="2:196" s="74" customFormat="1" ht="17.25" customHeight="1">
      <c r="B93" s="401" t="s">
        <v>333</v>
      </c>
      <c r="C93" s="395"/>
      <c r="D93" s="395"/>
      <c r="E93" s="395"/>
      <c r="F93" s="403">
        <v>51480000</v>
      </c>
      <c r="G93" s="403">
        <v>1594561450</v>
      </c>
      <c r="H93" s="398"/>
      <c r="I93" s="398"/>
      <c r="J93" s="398"/>
      <c r="K93" s="398"/>
      <c r="L93" s="398"/>
      <c r="M93" s="398"/>
      <c r="N93" s="398"/>
      <c r="O93" s="398"/>
      <c r="P93" s="398"/>
      <c r="Q93" s="398"/>
      <c r="R93" s="398"/>
      <c r="S93" s="398"/>
      <c r="T93" s="398"/>
      <c r="U93" s="398"/>
      <c r="V93" s="398"/>
      <c r="W93" s="398"/>
      <c r="X93" s="398"/>
      <c r="Y93" s="398"/>
      <c r="Z93" s="398"/>
      <c r="AA93" s="398"/>
      <c r="AB93" s="398"/>
      <c r="AC93" s="398"/>
      <c r="AD93" s="398"/>
      <c r="AE93" s="398"/>
      <c r="AF93" s="398"/>
      <c r="AG93" s="398"/>
      <c r="AH93" s="398"/>
      <c r="AI93" s="398"/>
      <c r="AJ93" s="398"/>
      <c r="AK93" s="398"/>
      <c r="AL93" s="398"/>
      <c r="AM93" s="398"/>
      <c r="AN93" s="398"/>
      <c r="AO93" s="398"/>
      <c r="AP93" s="398"/>
      <c r="AQ93" s="398"/>
      <c r="AR93" s="398"/>
      <c r="AS93" s="398"/>
      <c r="AT93" s="398"/>
      <c r="AU93" s="398"/>
      <c r="AV93" s="398"/>
      <c r="AW93" s="398"/>
      <c r="AX93" s="398"/>
      <c r="AY93" s="398"/>
      <c r="AZ93" s="398"/>
      <c r="BA93" s="398"/>
      <c r="BB93" s="398"/>
      <c r="BC93" s="398"/>
      <c r="BD93" s="398"/>
      <c r="BE93" s="398"/>
      <c r="BF93" s="398"/>
      <c r="BG93" s="398"/>
      <c r="BH93" s="398"/>
      <c r="BI93" s="398"/>
      <c r="BJ93" s="398"/>
      <c r="BK93" s="398"/>
      <c r="BL93" s="398"/>
      <c r="BM93" s="398"/>
      <c r="BN93" s="398"/>
      <c r="BO93" s="398"/>
      <c r="BP93" s="398"/>
      <c r="BQ93" s="398"/>
      <c r="BR93" s="398"/>
      <c r="BS93" s="398"/>
      <c r="BT93" s="398"/>
      <c r="BU93" s="398"/>
      <c r="BV93" s="398"/>
      <c r="BW93" s="398"/>
      <c r="BX93" s="398"/>
      <c r="BY93" s="398"/>
      <c r="BZ93" s="398"/>
      <c r="CA93" s="398"/>
      <c r="CB93" s="398"/>
      <c r="CC93" s="398"/>
      <c r="CD93" s="398"/>
      <c r="CE93" s="398"/>
      <c r="CF93" s="398"/>
      <c r="CG93" s="398"/>
      <c r="CH93" s="398"/>
      <c r="CI93" s="398"/>
      <c r="CJ93" s="398"/>
      <c r="CK93" s="398"/>
      <c r="CL93" s="398"/>
      <c r="CM93" s="398"/>
      <c r="CN93" s="398"/>
      <c r="CO93" s="398"/>
      <c r="CP93" s="398"/>
      <c r="CQ93" s="398"/>
      <c r="CR93" s="398"/>
      <c r="CS93" s="398"/>
      <c r="CT93" s="398"/>
      <c r="CU93" s="398"/>
      <c r="CV93" s="398"/>
      <c r="CW93" s="398"/>
      <c r="CX93" s="398"/>
      <c r="CY93" s="398"/>
      <c r="CZ93" s="398"/>
      <c r="DA93" s="398"/>
      <c r="DB93" s="398"/>
      <c r="DC93" s="398"/>
      <c r="DD93" s="398"/>
      <c r="DE93" s="398"/>
      <c r="DF93" s="398"/>
      <c r="DG93" s="398"/>
      <c r="DH93" s="398"/>
      <c r="DI93" s="398"/>
      <c r="DJ93" s="398"/>
      <c r="DK93" s="398"/>
      <c r="DL93" s="398"/>
      <c r="DM93" s="398"/>
      <c r="DN93" s="398"/>
      <c r="DO93" s="398"/>
      <c r="DP93" s="398"/>
      <c r="DQ93" s="398"/>
      <c r="DR93" s="398"/>
      <c r="DS93" s="398"/>
      <c r="DT93" s="398"/>
      <c r="DU93" s="398"/>
      <c r="DV93" s="398"/>
      <c r="DW93" s="398"/>
      <c r="DX93" s="398"/>
      <c r="DY93" s="398"/>
      <c r="DZ93" s="398"/>
      <c r="EA93" s="398"/>
      <c r="EB93" s="398"/>
      <c r="EC93" s="398"/>
      <c r="ED93" s="398"/>
      <c r="EE93" s="398"/>
      <c r="EF93" s="398"/>
      <c r="EG93" s="398"/>
      <c r="EH93" s="398"/>
      <c r="EI93" s="398"/>
      <c r="EJ93" s="398"/>
      <c r="EK93" s="398"/>
      <c r="EL93" s="398"/>
      <c r="EM93" s="398"/>
      <c r="EN93" s="398"/>
      <c r="EO93" s="398"/>
      <c r="EP93" s="398"/>
      <c r="EQ93" s="398"/>
      <c r="ER93" s="398"/>
      <c r="ES93" s="398"/>
      <c r="ET93" s="398"/>
      <c r="EU93" s="398"/>
      <c r="EV93" s="398"/>
      <c r="EW93" s="398"/>
      <c r="EX93" s="398"/>
      <c r="EY93" s="398"/>
      <c r="EZ93" s="398"/>
      <c r="FA93" s="398"/>
      <c r="FB93" s="398"/>
      <c r="FC93" s="398"/>
      <c r="FD93" s="398"/>
      <c r="FE93" s="398"/>
      <c r="FF93" s="398"/>
      <c r="FG93" s="398"/>
      <c r="FH93" s="398"/>
      <c r="FI93" s="398"/>
      <c r="FJ93" s="398"/>
      <c r="FK93" s="398"/>
      <c r="FL93" s="398"/>
      <c r="FM93" s="398"/>
      <c r="FN93" s="398"/>
      <c r="FO93" s="398"/>
      <c r="FP93" s="398"/>
      <c r="FQ93" s="398"/>
      <c r="FR93" s="398"/>
      <c r="FS93" s="398"/>
      <c r="FT93" s="398"/>
      <c r="FU93" s="398"/>
      <c r="FV93" s="398"/>
      <c r="FW93" s="398"/>
      <c r="FX93" s="398"/>
      <c r="FY93" s="398"/>
      <c r="FZ93" s="398"/>
      <c r="GA93" s="398"/>
      <c r="GB93" s="398"/>
      <c r="GC93" s="398"/>
      <c r="GD93" s="398"/>
      <c r="GE93" s="398"/>
      <c r="GF93" s="398"/>
      <c r="GG93" s="398"/>
      <c r="GH93" s="398"/>
      <c r="GI93" s="398"/>
      <c r="GJ93" s="398"/>
      <c r="GK93" s="398"/>
      <c r="GL93" s="398"/>
      <c r="GM93" s="398"/>
      <c r="GN93" s="398"/>
    </row>
    <row r="94" spans="2:196" s="74" customFormat="1" ht="17.25" customHeight="1">
      <c r="B94" s="401" t="s">
        <v>289</v>
      </c>
      <c r="C94" s="395"/>
      <c r="D94" s="395"/>
      <c r="E94" s="395"/>
      <c r="F94" s="403">
        <v>0</v>
      </c>
      <c r="G94" s="403">
        <v>0</v>
      </c>
      <c r="H94" s="398"/>
      <c r="I94" s="398"/>
      <c r="J94" s="398"/>
      <c r="K94" s="398"/>
      <c r="L94" s="398"/>
      <c r="M94" s="398"/>
      <c r="N94" s="398"/>
      <c r="O94" s="398"/>
      <c r="P94" s="398"/>
      <c r="Q94" s="398"/>
      <c r="R94" s="398"/>
      <c r="S94" s="398"/>
      <c r="T94" s="398"/>
      <c r="U94" s="398"/>
      <c r="V94" s="398"/>
      <c r="W94" s="398"/>
      <c r="X94" s="398"/>
      <c r="Y94" s="398"/>
      <c r="Z94" s="398"/>
      <c r="AA94" s="398"/>
      <c r="AB94" s="398"/>
      <c r="AC94" s="398"/>
      <c r="AD94" s="398"/>
      <c r="AE94" s="398"/>
      <c r="AF94" s="398"/>
      <c r="AG94" s="398"/>
      <c r="AH94" s="398"/>
      <c r="AI94" s="398"/>
      <c r="AJ94" s="398"/>
      <c r="AK94" s="398"/>
      <c r="AL94" s="398"/>
      <c r="AM94" s="398"/>
      <c r="AN94" s="398"/>
      <c r="AO94" s="398"/>
      <c r="AP94" s="398"/>
      <c r="AQ94" s="398"/>
      <c r="AR94" s="398"/>
      <c r="AS94" s="398"/>
      <c r="AT94" s="398"/>
      <c r="AU94" s="398"/>
      <c r="AV94" s="398"/>
      <c r="AW94" s="398"/>
      <c r="AX94" s="398"/>
      <c r="AY94" s="398"/>
      <c r="AZ94" s="398"/>
      <c r="BA94" s="398"/>
      <c r="BB94" s="398"/>
      <c r="BC94" s="398"/>
      <c r="BD94" s="398"/>
      <c r="BE94" s="398"/>
      <c r="BF94" s="398"/>
      <c r="BG94" s="398"/>
      <c r="BH94" s="398"/>
      <c r="BI94" s="398"/>
      <c r="BJ94" s="398"/>
      <c r="BK94" s="398"/>
      <c r="BL94" s="398"/>
      <c r="BM94" s="398"/>
      <c r="BN94" s="398"/>
      <c r="BO94" s="398"/>
      <c r="BP94" s="398"/>
      <c r="BQ94" s="398"/>
      <c r="BR94" s="398"/>
      <c r="BS94" s="398"/>
      <c r="BT94" s="398"/>
      <c r="BU94" s="398"/>
      <c r="BV94" s="398"/>
      <c r="BW94" s="398"/>
      <c r="BX94" s="398"/>
      <c r="BY94" s="398"/>
      <c r="BZ94" s="398"/>
      <c r="CA94" s="398"/>
      <c r="CB94" s="398"/>
      <c r="CC94" s="398"/>
      <c r="CD94" s="398"/>
      <c r="CE94" s="398"/>
      <c r="CF94" s="398"/>
      <c r="CG94" s="398"/>
      <c r="CH94" s="398"/>
      <c r="CI94" s="398"/>
      <c r="CJ94" s="398"/>
      <c r="CK94" s="398"/>
      <c r="CL94" s="398"/>
      <c r="CM94" s="398"/>
      <c r="CN94" s="398"/>
      <c r="CO94" s="398"/>
      <c r="CP94" s="398"/>
      <c r="CQ94" s="398"/>
      <c r="CR94" s="398"/>
      <c r="CS94" s="398"/>
      <c r="CT94" s="398"/>
      <c r="CU94" s="398"/>
      <c r="CV94" s="398"/>
      <c r="CW94" s="398"/>
      <c r="CX94" s="398"/>
      <c r="CY94" s="398"/>
      <c r="CZ94" s="398"/>
      <c r="DA94" s="398"/>
      <c r="DB94" s="398"/>
      <c r="DC94" s="398"/>
      <c r="DD94" s="398"/>
      <c r="DE94" s="398"/>
      <c r="DF94" s="398"/>
      <c r="DG94" s="398"/>
      <c r="DH94" s="398"/>
      <c r="DI94" s="398"/>
      <c r="DJ94" s="398"/>
      <c r="DK94" s="398"/>
      <c r="DL94" s="398"/>
      <c r="DM94" s="398"/>
      <c r="DN94" s="398"/>
      <c r="DO94" s="398"/>
      <c r="DP94" s="398"/>
      <c r="DQ94" s="398"/>
      <c r="DR94" s="398"/>
      <c r="DS94" s="398"/>
      <c r="DT94" s="398"/>
      <c r="DU94" s="398"/>
      <c r="DV94" s="398"/>
      <c r="DW94" s="398"/>
      <c r="DX94" s="398"/>
      <c r="DY94" s="398"/>
      <c r="DZ94" s="398"/>
      <c r="EA94" s="398"/>
      <c r="EB94" s="398"/>
      <c r="EC94" s="398"/>
      <c r="ED94" s="398"/>
      <c r="EE94" s="398"/>
      <c r="EF94" s="398"/>
      <c r="EG94" s="398"/>
      <c r="EH94" s="398"/>
      <c r="EI94" s="398"/>
      <c r="EJ94" s="398"/>
      <c r="EK94" s="398"/>
      <c r="EL94" s="398"/>
      <c r="EM94" s="398"/>
      <c r="EN94" s="398"/>
      <c r="EO94" s="398"/>
      <c r="EP94" s="398"/>
      <c r="EQ94" s="398"/>
      <c r="ER94" s="398"/>
      <c r="ES94" s="398"/>
      <c r="ET94" s="398"/>
      <c r="EU94" s="398"/>
      <c r="EV94" s="398"/>
      <c r="EW94" s="398"/>
      <c r="EX94" s="398"/>
      <c r="EY94" s="398"/>
      <c r="EZ94" s="398"/>
      <c r="FA94" s="398"/>
      <c r="FB94" s="398"/>
      <c r="FC94" s="398"/>
      <c r="FD94" s="398"/>
      <c r="FE94" s="398"/>
      <c r="FF94" s="398"/>
      <c r="FG94" s="398"/>
      <c r="FH94" s="398"/>
      <c r="FI94" s="398"/>
      <c r="FJ94" s="398"/>
      <c r="FK94" s="398"/>
      <c r="FL94" s="398"/>
      <c r="FM94" s="398"/>
      <c r="FN94" s="398"/>
      <c r="FO94" s="398"/>
      <c r="FP94" s="398"/>
      <c r="FQ94" s="398"/>
      <c r="FR94" s="398"/>
      <c r="FS94" s="398"/>
      <c r="FT94" s="398"/>
      <c r="FU94" s="398"/>
      <c r="FV94" s="398"/>
      <c r="FW94" s="398"/>
      <c r="FX94" s="398"/>
      <c r="FY94" s="398"/>
      <c r="FZ94" s="398"/>
      <c r="GA94" s="398"/>
      <c r="GB94" s="398"/>
      <c r="GC94" s="398"/>
      <c r="GD94" s="398"/>
      <c r="GE94" s="398"/>
      <c r="GF94" s="398"/>
      <c r="GG94" s="398"/>
      <c r="GH94" s="398"/>
      <c r="GI94" s="398"/>
      <c r="GJ94" s="398"/>
      <c r="GK94" s="398"/>
      <c r="GL94" s="398"/>
      <c r="GM94" s="398"/>
      <c r="GN94" s="398"/>
    </row>
    <row r="95" spans="2:196" s="74" customFormat="1" ht="17.25" customHeight="1">
      <c r="B95" s="401" t="s">
        <v>8</v>
      </c>
      <c r="C95" s="395"/>
      <c r="D95" s="395"/>
      <c r="E95" s="395"/>
      <c r="F95" s="403">
        <v>1120631785</v>
      </c>
      <c r="G95" s="403">
        <v>1760434745</v>
      </c>
      <c r="H95" s="398"/>
      <c r="I95" s="398"/>
      <c r="J95" s="398"/>
      <c r="K95" s="398"/>
      <c r="L95" s="398"/>
      <c r="M95" s="398"/>
      <c r="N95" s="398"/>
      <c r="O95" s="398"/>
      <c r="P95" s="398"/>
      <c r="Q95" s="398"/>
      <c r="R95" s="398"/>
      <c r="S95" s="398"/>
      <c r="T95" s="398"/>
      <c r="U95" s="398"/>
      <c r="V95" s="398"/>
      <c r="W95" s="398"/>
      <c r="X95" s="398"/>
      <c r="Y95" s="398"/>
      <c r="Z95" s="398"/>
      <c r="AA95" s="398"/>
      <c r="AB95" s="398"/>
      <c r="AC95" s="398"/>
      <c r="AD95" s="398"/>
      <c r="AE95" s="398"/>
      <c r="AF95" s="398"/>
      <c r="AG95" s="398"/>
      <c r="AH95" s="398"/>
      <c r="AI95" s="398"/>
      <c r="AJ95" s="398"/>
      <c r="AK95" s="398"/>
      <c r="AL95" s="398"/>
      <c r="AM95" s="398"/>
      <c r="AN95" s="398"/>
      <c r="AO95" s="398"/>
      <c r="AP95" s="398"/>
      <c r="AQ95" s="398"/>
      <c r="AR95" s="398"/>
      <c r="AS95" s="398"/>
      <c r="AT95" s="398"/>
      <c r="AU95" s="398"/>
      <c r="AV95" s="398"/>
      <c r="AW95" s="398"/>
      <c r="AX95" s="398"/>
      <c r="AY95" s="398"/>
      <c r="AZ95" s="398"/>
      <c r="BA95" s="398"/>
      <c r="BB95" s="398"/>
      <c r="BC95" s="398"/>
      <c r="BD95" s="398"/>
      <c r="BE95" s="398"/>
      <c r="BF95" s="398"/>
      <c r="BG95" s="398"/>
      <c r="BH95" s="398"/>
      <c r="BI95" s="398"/>
      <c r="BJ95" s="398"/>
      <c r="BK95" s="398"/>
      <c r="BL95" s="398"/>
      <c r="BM95" s="398"/>
      <c r="BN95" s="398"/>
      <c r="BO95" s="398"/>
      <c r="BP95" s="398"/>
      <c r="BQ95" s="398"/>
      <c r="BR95" s="398"/>
      <c r="BS95" s="398"/>
      <c r="BT95" s="398"/>
      <c r="BU95" s="398"/>
      <c r="BV95" s="398"/>
      <c r="BW95" s="398"/>
      <c r="BX95" s="398"/>
      <c r="BY95" s="398"/>
      <c r="BZ95" s="398"/>
      <c r="CA95" s="398"/>
      <c r="CB95" s="398"/>
      <c r="CC95" s="398"/>
      <c r="CD95" s="398"/>
      <c r="CE95" s="398"/>
      <c r="CF95" s="398"/>
      <c r="CG95" s="398"/>
      <c r="CH95" s="398"/>
      <c r="CI95" s="398"/>
      <c r="CJ95" s="398"/>
      <c r="CK95" s="398"/>
      <c r="CL95" s="398"/>
      <c r="CM95" s="398"/>
      <c r="CN95" s="398"/>
      <c r="CO95" s="398"/>
      <c r="CP95" s="398"/>
      <c r="CQ95" s="398"/>
      <c r="CR95" s="398"/>
      <c r="CS95" s="398"/>
      <c r="CT95" s="398"/>
      <c r="CU95" s="398"/>
      <c r="CV95" s="398"/>
      <c r="CW95" s="398"/>
      <c r="CX95" s="398"/>
      <c r="CY95" s="398"/>
      <c r="CZ95" s="398"/>
      <c r="DA95" s="398"/>
      <c r="DB95" s="398"/>
      <c r="DC95" s="398"/>
      <c r="DD95" s="398"/>
      <c r="DE95" s="398"/>
      <c r="DF95" s="398"/>
      <c r="DG95" s="398"/>
      <c r="DH95" s="398"/>
      <c r="DI95" s="398"/>
      <c r="DJ95" s="398"/>
      <c r="DK95" s="398"/>
      <c r="DL95" s="398"/>
      <c r="DM95" s="398"/>
      <c r="DN95" s="398"/>
      <c r="DO95" s="398"/>
      <c r="DP95" s="398"/>
      <c r="DQ95" s="398"/>
      <c r="DR95" s="398"/>
      <c r="DS95" s="398"/>
      <c r="DT95" s="398"/>
      <c r="DU95" s="398"/>
      <c r="DV95" s="398"/>
      <c r="DW95" s="398"/>
      <c r="DX95" s="398"/>
      <c r="DY95" s="398"/>
      <c r="DZ95" s="398"/>
      <c r="EA95" s="398"/>
      <c r="EB95" s="398"/>
      <c r="EC95" s="398"/>
      <c r="ED95" s="398"/>
      <c r="EE95" s="398"/>
      <c r="EF95" s="398"/>
      <c r="EG95" s="398"/>
      <c r="EH95" s="398"/>
      <c r="EI95" s="398"/>
      <c r="EJ95" s="398"/>
      <c r="EK95" s="398"/>
      <c r="EL95" s="398"/>
      <c r="EM95" s="398"/>
      <c r="EN95" s="398"/>
      <c r="EO95" s="398"/>
      <c r="EP95" s="398"/>
      <c r="EQ95" s="398"/>
      <c r="ER95" s="398"/>
      <c r="ES95" s="398"/>
      <c r="ET95" s="398"/>
      <c r="EU95" s="398"/>
      <c r="EV95" s="398"/>
      <c r="EW95" s="398"/>
      <c r="EX95" s="398"/>
      <c r="EY95" s="398"/>
      <c r="EZ95" s="398"/>
      <c r="FA95" s="398"/>
      <c r="FB95" s="398"/>
      <c r="FC95" s="398"/>
      <c r="FD95" s="398"/>
      <c r="FE95" s="398"/>
      <c r="FF95" s="398"/>
      <c r="FG95" s="398"/>
      <c r="FH95" s="398"/>
      <c r="FI95" s="398"/>
      <c r="FJ95" s="398"/>
      <c r="FK95" s="398"/>
      <c r="FL95" s="398"/>
      <c r="FM95" s="398"/>
      <c r="FN95" s="398"/>
      <c r="FO95" s="398"/>
      <c r="FP95" s="398"/>
      <c r="FQ95" s="398"/>
      <c r="FR95" s="398"/>
      <c r="FS95" s="398"/>
      <c r="FT95" s="398"/>
      <c r="FU95" s="398"/>
      <c r="FV95" s="398"/>
      <c r="FW95" s="398"/>
      <c r="FX95" s="398"/>
      <c r="FY95" s="398"/>
      <c r="FZ95" s="398"/>
      <c r="GA95" s="398"/>
      <c r="GB95" s="398"/>
      <c r="GC95" s="398"/>
      <c r="GD95" s="398"/>
      <c r="GE95" s="398"/>
      <c r="GF95" s="398"/>
      <c r="GG95" s="398"/>
      <c r="GH95" s="398"/>
      <c r="GI95" s="398"/>
      <c r="GJ95" s="398"/>
      <c r="GK95" s="398"/>
      <c r="GL95" s="398"/>
      <c r="GM95" s="398"/>
      <c r="GN95" s="398"/>
    </row>
    <row r="96" spans="2:196" s="74" customFormat="1" ht="17.25" customHeight="1">
      <c r="B96" s="401" t="s">
        <v>9</v>
      </c>
      <c r="C96" s="395"/>
      <c r="D96" s="395"/>
      <c r="E96" s="395"/>
      <c r="F96" s="403">
        <v>0</v>
      </c>
      <c r="G96" s="403">
        <v>0</v>
      </c>
      <c r="H96" s="398"/>
      <c r="I96" s="398"/>
      <c r="J96" s="398"/>
      <c r="K96" s="398"/>
      <c r="L96" s="398"/>
      <c r="M96" s="398"/>
      <c r="N96" s="398"/>
      <c r="O96" s="398"/>
      <c r="P96" s="398"/>
      <c r="Q96" s="398"/>
      <c r="R96" s="398"/>
      <c r="S96" s="398"/>
      <c r="T96" s="398"/>
      <c r="U96" s="398"/>
      <c r="V96" s="398"/>
      <c r="W96" s="398"/>
      <c r="X96" s="398"/>
      <c r="Y96" s="398"/>
      <c r="Z96" s="398"/>
      <c r="AA96" s="398"/>
      <c r="AB96" s="398"/>
      <c r="AC96" s="398"/>
      <c r="AD96" s="398"/>
      <c r="AE96" s="398"/>
      <c r="AF96" s="398"/>
      <c r="AG96" s="398"/>
      <c r="AH96" s="398"/>
      <c r="AI96" s="398"/>
      <c r="AJ96" s="398"/>
      <c r="AK96" s="398"/>
      <c r="AL96" s="398"/>
      <c r="AM96" s="398"/>
      <c r="AN96" s="398"/>
      <c r="AO96" s="398"/>
      <c r="AP96" s="398"/>
      <c r="AQ96" s="398"/>
      <c r="AR96" s="398"/>
      <c r="AS96" s="398"/>
      <c r="AT96" s="398"/>
      <c r="AU96" s="398"/>
      <c r="AV96" s="398"/>
      <c r="AW96" s="398"/>
      <c r="AX96" s="398"/>
      <c r="AY96" s="398"/>
      <c r="AZ96" s="398"/>
      <c r="BA96" s="398"/>
      <c r="BB96" s="398"/>
      <c r="BC96" s="398"/>
      <c r="BD96" s="398"/>
      <c r="BE96" s="398"/>
      <c r="BF96" s="398"/>
      <c r="BG96" s="398"/>
      <c r="BH96" s="398"/>
      <c r="BI96" s="398"/>
      <c r="BJ96" s="398"/>
      <c r="BK96" s="398"/>
      <c r="BL96" s="398"/>
      <c r="BM96" s="398"/>
      <c r="BN96" s="398"/>
      <c r="BO96" s="398"/>
      <c r="BP96" s="398"/>
      <c r="BQ96" s="398"/>
      <c r="BR96" s="398"/>
      <c r="BS96" s="398"/>
      <c r="BT96" s="398"/>
      <c r="BU96" s="398"/>
      <c r="BV96" s="398"/>
      <c r="BW96" s="398"/>
      <c r="BX96" s="398"/>
      <c r="BY96" s="398"/>
      <c r="BZ96" s="398"/>
      <c r="CA96" s="398"/>
      <c r="CB96" s="398"/>
      <c r="CC96" s="398"/>
      <c r="CD96" s="398"/>
      <c r="CE96" s="398"/>
      <c r="CF96" s="398"/>
      <c r="CG96" s="398"/>
      <c r="CH96" s="398"/>
      <c r="CI96" s="398"/>
      <c r="CJ96" s="398"/>
      <c r="CK96" s="398"/>
      <c r="CL96" s="398"/>
      <c r="CM96" s="398"/>
      <c r="CN96" s="398"/>
      <c r="CO96" s="398"/>
      <c r="CP96" s="398"/>
      <c r="CQ96" s="398"/>
      <c r="CR96" s="398"/>
      <c r="CS96" s="398"/>
      <c r="CT96" s="398"/>
      <c r="CU96" s="398"/>
      <c r="CV96" s="398"/>
      <c r="CW96" s="398"/>
      <c r="CX96" s="398"/>
      <c r="CY96" s="398"/>
      <c r="CZ96" s="398"/>
      <c r="DA96" s="398"/>
      <c r="DB96" s="398"/>
      <c r="DC96" s="398"/>
      <c r="DD96" s="398"/>
      <c r="DE96" s="398"/>
      <c r="DF96" s="398"/>
      <c r="DG96" s="398"/>
      <c r="DH96" s="398"/>
      <c r="DI96" s="398"/>
      <c r="DJ96" s="398"/>
      <c r="DK96" s="398"/>
      <c r="DL96" s="398"/>
      <c r="DM96" s="398"/>
      <c r="DN96" s="398"/>
      <c r="DO96" s="398"/>
      <c r="DP96" s="398"/>
      <c r="DQ96" s="398"/>
      <c r="DR96" s="398"/>
      <c r="DS96" s="398"/>
      <c r="DT96" s="398"/>
      <c r="DU96" s="398"/>
      <c r="DV96" s="398"/>
      <c r="DW96" s="398"/>
      <c r="DX96" s="398"/>
      <c r="DY96" s="398"/>
      <c r="DZ96" s="398"/>
      <c r="EA96" s="398"/>
      <c r="EB96" s="398"/>
      <c r="EC96" s="398"/>
      <c r="ED96" s="398"/>
      <c r="EE96" s="398"/>
      <c r="EF96" s="398"/>
      <c r="EG96" s="398"/>
      <c r="EH96" s="398"/>
      <c r="EI96" s="398"/>
      <c r="EJ96" s="398"/>
      <c r="EK96" s="398"/>
      <c r="EL96" s="398"/>
      <c r="EM96" s="398"/>
      <c r="EN96" s="398"/>
      <c r="EO96" s="398"/>
      <c r="EP96" s="398"/>
      <c r="EQ96" s="398"/>
      <c r="ER96" s="398"/>
      <c r="ES96" s="398"/>
      <c r="ET96" s="398"/>
      <c r="EU96" s="398"/>
      <c r="EV96" s="398"/>
      <c r="EW96" s="398"/>
      <c r="EX96" s="398"/>
      <c r="EY96" s="398"/>
      <c r="EZ96" s="398"/>
      <c r="FA96" s="398"/>
      <c r="FB96" s="398"/>
      <c r="FC96" s="398"/>
      <c r="FD96" s="398"/>
      <c r="FE96" s="398"/>
      <c r="FF96" s="398"/>
      <c r="FG96" s="398"/>
      <c r="FH96" s="398"/>
      <c r="FI96" s="398"/>
      <c r="FJ96" s="398"/>
      <c r="FK96" s="398"/>
      <c r="FL96" s="398"/>
      <c r="FM96" s="398"/>
      <c r="FN96" s="398"/>
      <c r="FO96" s="398"/>
      <c r="FP96" s="398"/>
      <c r="FQ96" s="398"/>
      <c r="FR96" s="398"/>
      <c r="FS96" s="398"/>
      <c r="FT96" s="398"/>
      <c r="FU96" s="398"/>
      <c r="FV96" s="398"/>
      <c r="FW96" s="398"/>
      <c r="FX96" s="398"/>
      <c r="FY96" s="398"/>
      <c r="FZ96" s="398"/>
      <c r="GA96" s="398"/>
      <c r="GB96" s="398"/>
      <c r="GC96" s="398"/>
      <c r="GD96" s="398"/>
      <c r="GE96" s="398"/>
      <c r="GF96" s="398"/>
      <c r="GG96" s="398"/>
      <c r="GH96" s="398"/>
      <c r="GI96" s="398"/>
      <c r="GJ96" s="398"/>
      <c r="GK96" s="398"/>
      <c r="GL96" s="398"/>
      <c r="GM96" s="398"/>
      <c r="GN96" s="398"/>
    </row>
    <row r="97" spans="1:196" s="74" customFormat="1" ht="17.25" customHeight="1">
      <c r="A97" s="395"/>
      <c r="B97" s="394" t="s">
        <v>724</v>
      </c>
      <c r="C97" s="395"/>
      <c r="D97" s="395"/>
      <c r="E97" s="395"/>
      <c r="F97" s="405">
        <v>5787578637</v>
      </c>
      <c r="G97" s="405">
        <v>8589549305</v>
      </c>
      <c r="H97" s="398"/>
      <c r="I97" s="398"/>
      <c r="J97" s="398"/>
      <c r="K97" s="398"/>
      <c r="L97" s="398"/>
      <c r="M97" s="398"/>
      <c r="N97" s="398"/>
      <c r="O97" s="398"/>
      <c r="P97" s="398"/>
      <c r="Q97" s="398"/>
      <c r="R97" s="398"/>
      <c r="S97" s="398"/>
      <c r="T97" s="398"/>
      <c r="U97" s="398"/>
      <c r="V97" s="398"/>
      <c r="W97" s="398"/>
      <c r="X97" s="398"/>
      <c r="Y97" s="398"/>
      <c r="Z97" s="398"/>
      <c r="AA97" s="398"/>
      <c r="AB97" s="398"/>
      <c r="AC97" s="398"/>
      <c r="AD97" s="398"/>
      <c r="AE97" s="398"/>
      <c r="AF97" s="398"/>
      <c r="AG97" s="398"/>
      <c r="AH97" s="398"/>
      <c r="AI97" s="398"/>
      <c r="AJ97" s="398"/>
      <c r="AK97" s="398"/>
      <c r="AL97" s="398"/>
      <c r="AM97" s="398"/>
      <c r="AN97" s="398"/>
      <c r="AO97" s="398"/>
      <c r="AP97" s="398"/>
      <c r="AQ97" s="398"/>
      <c r="AR97" s="398"/>
      <c r="AS97" s="398"/>
      <c r="AT97" s="398"/>
      <c r="AU97" s="398"/>
      <c r="AV97" s="398"/>
      <c r="AW97" s="398"/>
      <c r="AX97" s="398"/>
      <c r="AY97" s="398"/>
      <c r="AZ97" s="398"/>
      <c r="BA97" s="398"/>
      <c r="BB97" s="398"/>
      <c r="BC97" s="398"/>
      <c r="BD97" s="398"/>
      <c r="BE97" s="398"/>
      <c r="BF97" s="398"/>
      <c r="BG97" s="398"/>
      <c r="BH97" s="398"/>
      <c r="BI97" s="398"/>
      <c r="BJ97" s="398"/>
      <c r="BK97" s="398"/>
      <c r="BL97" s="398"/>
      <c r="BM97" s="398"/>
      <c r="BN97" s="398"/>
      <c r="BO97" s="398"/>
      <c r="BP97" s="398"/>
      <c r="BQ97" s="398"/>
      <c r="BR97" s="398"/>
      <c r="BS97" s="398"/>
      <c r="BT97" s="398"/>
      <c r="BU97" s="398"/>
      <c r="BV97" s="398"/>
      <c r="BW97" s="398"/>
      <c r="BX97" s="398"/>
      <c r="BY97" s="398"/>
      <c r="BZ97" s="398"/>
      <c r="CA97" s="398"/>
      <c r="CB97" s="398"/>
      <c r="CC97" s="398"/>
      <c r="CD97" s="398"/>
      <c r="CE97" s="398"/>
      <c r="CF97" s="398"/>
      <c r="CG97" s="398"/>
      <c r="CH97" s="398"/>
      <c r="CI97" s="398"/>
      <c r="CJ97" s="398"/>
      <c r="CK97" s="398"/>
      <c r="CL97" s="398"/>
      <c r="CM97" s="398"/>
      <c r="CN97" s="398"/>
      <c r="CO97" s="398"/>
      <c r="CP97" s="398"/>
      <c r="CQ97" s="398"/>
      <c r="CR97" s="398"/>
      <c r="CS97" s="398"/>
      <c r="CT97" s="398"/>
      <c r="CU97" s="398"/>
      <c r="CV97" s="398"/>
      <c r="CW97" s="398"/>
      <c r="CX97" s="398"/>
      <c r="CY97" s="398"/>
      <c r="CZ97" s="398"/>
      <c r="DA97" s="398"/>
      <c r="DB97" s="398"/>
      <c r="DC97" s="398"/>
      <c r="DD97" s="398"/>
      <c r="DE97" s="398"/>
      <c r="DF97" s="398"/>
      <c r="DG97" s="398"/>
      <c r="DH97" s="398"/>
      <c r="DI97" s="398"/>
      <c r="DJ97" s="398"/>
      <c r="DK97" s="398"/>
      <c r="DL97" s="398"/>
      <c r="DM97" s="398"/>
      <c r="DN97" s="398"/>
      <c r="DO97" s="398"/>
      <c r="DP97" s="398"/>
      <c r="DQ97" s="398"/>
      <c r="DR97" s="398"/>
      <c r="DS97" s="398"/>
      <c r="DT97" s="398"/>
      <c r="DU97" s="398"/>
      <c r="DV97" s="398"/>
      <c r="DW97" s="398"/>
      <c r="DX97" s="398"/>
      <c r="DY97" s="398"/>
      <c r="DZ97" s="398"/>
      <c r="EA97" s="398"/>
      <c r="EB97" s="398"/>
      <c r="EC97" s="398"/>
      <c r="ED97" s="398"/>
      <c r="EE97" s="398"/>
      <c r="EF97" s="398"/>
      <c r="EG97" s="398"/>
      <c r="EH97" s="398"/>
      <c r="EI97" s="398"/>
      <c r="EJ97" s="398"/>
      <c r="EK97" s="398"/>
      <c r="EL97" s="398"/>
      <c r="EM97" s="398"/>
      <c r="EN97" s="398"/>
      <c r="EO97" s="398"/>
      <c r="EP97" s="398"/>
      <c r="EQ97" s="398"/>
      <c r="ER97" s="398"/>
      <c r="ES97" s="398"/>
      <c r="ET97" s="398"/>
      <c r="EU97" s="398"/>
      <c r="EV97" s="398"/>
      <c r="EW97" s="398"/>
      <c r="EX97" s="398"/>
      <c r="EY97" s="398"/>
      <c r="EZ97" s="398"/>
      <c r="FA97" s="398"/>
      <c r="FB97" s="398"/>
      <c r="FC97" s="398"/>
      <c r="FD97" s="398"/>
      <c r="FE97" s="398"/>
      <c r="FF97" s="398"/>
      <c r="FG97" s="398"/>
      <c r="FH97" s="398"/>
      <c r="FI97" s="398"/>
      <c r="FJ97" s="398"/>
      <c r="FK97" s="398"/>
      <c r="FL97" s="398"/>
      <c r="FM97" s="398"/>
      <c r="FN97" s="398"/>
      <c r="FO97" s="398"/>
      <c r="FP97" s="398"/>
      <c r="FQ97" s="398"/>
      <c r="FR97" s="398"/>
      <c r="FS97" s="398"/>
      <c r="FT97" s="398"/>
      <c r="FU97" s="398"/>
      <c r="FV97" s="398"/>
      <c r="FW97" s="398"/>
      <c r="FX97" s="398"/>
      <c r="FY97" s="398"/>
      <c r="FZ97" s="398"/>
      <c r="GA97" s="398"/>
      <c r="GB97" s="398"/>
      <c r="GC97" s="398"/>
      <c r="GD97" s="398"/>
      <c r="GE97" s="398"/>
      <c r="GF97" s="398"/>
      <c r="GG97" s="398"/>
      <c r="GH97" s="398"/>
      <c r="GI97" s="398"/>
      <c r="GJ97" s="398"/>
      <c r="GK97" s="398"/>
      <c r="GL97" s="398"/>
      <c r="GM97" s="398"/>
      <c r="GN97" s="398"/>
    </row>
    <row r="98" spans="1:196" s="74" customFormat="1" ht="17.25" customHeight="1">
      <c r="A98" s="394" t="s">
        <v>334</v>
      </c>
      <c r="B98" s="395"/>
      <c r="C98" s="395"/>
      <c r="D98" s="395"/>
      <c r="E98" s="395"/>
      <c r="F98" s="68" t="s">
        <v>57</v>
      </c>
      <c r="G98" s="68" t="s">
        <v>56</v>
      </c>
      <c r="H98" s="398"/>
      <c r="I98" s="398"/>
      <c r="J98" s="398"/>
      <c r="K98" s="398"/>
      <c r="L98" s="398"/>
      <c r="M98" s="398"/>
      <c r="N98" s="398"/>
      <c r="O98" s="398"/>
      <c r="P98" s="398"/>
      <c r="Q98" s="398"/>
      <c r="R98" s="398"/>
      <c r="S98" s="398"/>
      <c r="T98" s="398"/>
      <c r="U98" s="398"/>
      <c r="V98" s="398"/>
      <c r="W98" s="398"/>
      <c r="X98" s="398"/>
      <c r="Y98" s="398"/>
      <c r="Z98" s="398"/>
      <c r="AA98" s="398"/>
      <c r="AB98" s="398"/>
      <c r="AC98" s="398"/>
      <c r="AD98" s="398"/>
      <c r="AE98" s="398"/>
      <c r="AF98" s="398"/>
      <c r="AG98" s="398"/>
      <c r="AH98" s="398"/>
      <c r="AI98" s="398"/>
      <c r="AJ98" s="398"/>
      <c r="AK98" s="398"/>
      <c r="AL98" s="398"/>
      <c r="AM98" s="398"/>
      <c r="AN98" s="398"/>
      <c r="AO98" s="398"/>
      <c r="AP98" s="398"/>
      <c r="AQ98" s="398"/>
      <c r="AR98" s="398"/>
      <c r="AS98" s="398"/>
      <c r="AT98" s="398"/>
      <c r="AU98" s="398"/>
      <c r="AV98" s="398"/>
      <c r="AW98" s="398"/>
      <c r="AX98" s="398"/>
      <c r="AY98" s="398"/>
      <c r="AZ98" s="398"/>
      <c r="BA98" s="398"/>
      <c r="BB98" s="398"/>
      <c r="BC98" s="398"/>
      <c r="BD98" s="398"/>
      <c r="BE98" s="398"/>
      <c r="BF98" s="398"/>
      <c r="BG98" s="398"/>
      <c r="BH98" s="398"/>
      <c r="BI98" s="398"/>
      <c r="BJ98" s="398"/>
      <c r="BK98" s="398"/>
      <c r="BL98" s="398"/>
      <c r="BM98" s="398"/>
      <c r="BN98" s="398"/>
      <c r="BO98" s="398"/>
      <c r="BP98" s="398"/>
      <c r="BQ98" s="398"/>
      <c r="BR98" s="398"/>
      <c r="BS98" s="398"/>
      <c r="BT98" s="398"/>
      <c r="BU98" s="398"/>
      <c r="BV98" s="398"/>
      <c r="BW98" s="398"/>
      <c r="BX98" s="398"/>
      <c r="BY98" s="398"/>
      <c r="BZ98" s="398"/>
      <c r="CA98" s="398"/>
      <c r="CB98" s="398"/>
      <c r="CC98" s="398"/>
      <c r="CD98" s="398"/>
      <c r="CE98" s="398"/>
      <c r="CF98" s="398"/>
      <c r="CG98" s="398"/>
      <c r="CH98" s="398"/>
      <c r="CI98" s="398"/>
      <c r="CJ98" s="398"/>
      <c r="CK98" s="398"/>
      <c r="CL98" s="398"/>
      <c r="CM98" s="398"/>
      <c r="CN98" s="398"/>
      <c r="CO98" s="398"/>
      <c r="CP98" s="398"/>
      <c r="CQ98" s="398"/>
      <c r="CR98" s="398"/>
      <c r="CS98" s="398"/>
      <c r="CT98" s="398"/>
      <c r="CU98" s="398"/>
      <c r="CV98" s="398"/>
      <c r="CW98" s="398"/>
      <c r="CX98" s="398"/>
      <c r="CY98" s="398"/>
      <c r="CZ98" s="398"/>
      <c r="DA98" s="398"/>
      <c r="DB98" s="398"/>
      <c r="DC98" s="398"/>
      <c r="DD98" s="398"/>
      <c r="DE98" s="398"/>
      <c r="DF98" s="398"/>
      <c r="DG98" s="398"/>
      <c r="DH98" s="398"/>
      <c r="DI98" s="398"/>
      <c r="DJ98" s="398"/>
      <c r="DK98" s="398"/>
      <c r="DL98" s="398"/>
      <c r="DM98" s="398"/>
      <c r="DN98" s="398"/>
      <c r="DO98" s="398"/>
      <c r="DP98" s="398"/>
      <c r="DQ98" s="398"/>
      <c r="DR98" s="398"/>
      <c r="DS98" s="398"/>
      <c r="DT98" s="398"/>
      <c r="DU98" s="398"/>
      <c r="DV98" s="398"/>
      <c r="DW98" s="398"/>
      <c r="DX98" s="398"/>
      <c r="DY98" s="398"/>
      <c r="DZ98" s="398"/>
      <c r="EA98" s="398"/>
      <c r="EB98" s="398"/>
      <c r="EC98" s="398"/>
      <c r="ED98" s="398"/>
      <c r="EE98" s="398"/>
      <c r="EF98" s="398"/>
      <c r="EG98" s="398"/>
      <c r="EH98" s="398"/>
      <c r="EI98" s="398"/>
      <c r="EJ98" s="398"/>
      <c r="EK98" s="398"/>
      <c r="EL98" s="398"/>
      <c r="EM98" s="398"/>
      <c r="EN98" s="398"/>
      <c r="EO98" s="398"/>
      <c r="EP98" s="398"/>
      <c r="EQ98" s="398"/>
      <c r="ER98" s="398"/>
      <c r="ES98" s="398"/>
      <c r="ET98" s="398"/>
      <c r="EU98" s="398"/>
      <c r="EV98" s="398"/>
      <c r="EW98" s="398"/>
      <c r="EX98" s="398"/>
      <c r="EY98" s="398"/>
      <c r="EZ98" s="398"/>
      <c r="FA98" s="398"/>
      <c r="FB98" s="398"/>
      <c r="FC98" s="398"/>
      <c r="FD98" s="398"/>
      <c r="FE98" s="398"/>
      <c r="FF98" s="398"/>
      <c r="FG98" s="398"/>
      <c r="FH98" s="398"/>
      <c r="FI98" s="398"/>
      <c r="FJ98" s="398"/>
      <c r="FK98" s="398"/>
      <c r="FL98" s="398"/>
      <c r="FM98" s="398"/>
      <c r="FN98" s="398"/>
      <c r="FO98" s="398"/>
      <c r="FP98" s="398"/>
      <c r="FQ98" s="398"/>
      <c r="FR98" s="398"/>
      <c r="FS98" s="398"/>
      <c r="FT98" s="398"/>
      <c r="FU98" s="398"/>
      <c r="FV98" s="398"/>
      <c r="FW98" s="398"/>
      <c r="FX98" s="398"/>
      <c r="FY98" s="398"/>
      <c r="FZ98" s="398"/>
      <c r="GA98" s="398"/>
      <c r="GB98" s="398"/>
      <c r="GC98" s="398"/>
      <c r="GD98" s="398"/>
      <c r="GE98" s="398"/>
      <c r="GF98" s="398"/>
      <c r="GG98" s="398"/>
      <c r="GH98" s="398"/>
      <c r="GI98" s="398"/>
      <c r="GJ98" s="398"/>
      <c r="GK98" s="398"/>
      <c r="GL98" s="398"/>
      <c r="GM98" s="398"/>
      <c r="GN98" s="398"/>
    </row>
    <row r="99" spans="2:196" s="74" customFormat="1" ht="17.25" customHeight="1">
      <c r="B99" s="401" t="s">
        <v>611</v>
      </c>
      <c r="F99" s="403">
        <v>1762886329</v>
      </c>
      <c r="G99" s="403">
        <v>2005161238</v>
      </c>
      <c r="H99" s="398"/>
      <c r="I99" s="398"/>
      <c r="J99" s="398"/>
      <c r="K99" s="398"/>
      <c r="L99" s="398"/>
      <c r="M99" s="398"/>
      <c r="N99" s="398"/>
      <c r="O99" s="398"/>
      <c r="P99" s="398"/>
      <c r="Q99" s="398"/>
      <c r="R99" s="398"/>
      <c r="S99" s="398"/>
      <c r="T99" s="398"/>
      <c r="U99" s="398"/>
      <c r="V99" s="398"/>
      <c r="W99" s="398"/>
      <c r="X99" s="398"/>
      <c r="Y99" s="398"/>
      <c r="Z99" s="398"/>
      <c r="AA99" s="398"/>
      <c r="AB99" s="398"/>
      <c r="AC99" s="398"/>
      <c r="AD99" s="398"/>
      <c r="AE99" s="398"/>
      <c r="AF99" s="398"/>
      <c r="AG99" s="398"/>
      <c r="AH99" s="398"/>
      <c r="AI99" s="398"/>
      <c r="AJ99" s="398"/>
      <c r="AK99" s="398"/>
      <c r="AL99" s="398"/>
      <c r="AM99" s="398"/>
      <c r="AN99" s="398"/>
      <c r="AO99" s="398"/>
      <c r="AP99" s="398"/>
      <c r="AQ99" s="398"/>
      <c r="AR99" s="398"/>
      <c r="AS99" s="398"/>
      <c r="AT99" s="398"/>
      <c r="AU99" s="398"/>
      <c r="AV99" s="398"/>
      <c r="AW99" s="398"/>
      <c r="AX99" s="398"/>
      <c r="AY99" s="398"/>
      <c r="AZ99" s="398"/>
      <c r="BA99" s="398"/>
      <c r="BB99" s="398"/>
      <c r="BC99" s="398"/>
      <c r="BD99" s="398"/>
      <c r="BE99" s="398"/>
      <c r="BF99" s="398"/>
      <c r="BG99" s="398"/>
      <c r="BH99" s="398"/>
      <c r="BI99" s="398"/>
      <c r="BJ99" s="398"/>
      <c r="BK99" s="398"/>
      <c r="BL99" s="398"/>
      <c r="BM99" s="398"/>
      <c r="BN99" s="398"/>
      <c r="BO99" s="398"/>
      <c r="BP99" s="398"/>
      <c r="BQ99" s="398"/>
      <c r="BR99" s="398"/>
      <c r="BS99" s="398"/>
      <c r="BT99" s="398"/>
      <c r="BU99" s="398"/>
      <c r="BV99" s="398"/>
      <c r="BW99" s="398"/>
      <c r="BX99" s="398"/>
      <c r="BY99" s="398"/>
      <c r="BZ99" s="398"/>
      <c r="CA99" s="398"/>
      <c r="CB99" s="398"/>
      <c r="CC99" s="398"/>
      <c r="CD99" s="398"/>
      <c r="CE99" s="398"/>
      <c r="CF99" s="398"/>
      <c r="CG99" s="398"/>
      <c r="CH99" s="398"/>
      <c r="CI99" s="398"/>
      <c r="CJ99" s="398"/>
      <c r="CK99" s="398"/>
      <c r="CL99" s="398"/>
      <c r="CM99" s="398"/>
      <c r="CN99" s="398"/>
      <c r="CO99" s="398"/>
      <c r="CP99" s="398"/>
      <c r="CQ99" s="398"/>
      <c r="CR99" s="398"/>
      <c r="CS99" s="398"/>
      <c r="CT99" s="398"/>
      <c r="CU99" s="398"/>
      <c r="CV99" s="398"/>
      <c r="CW99" s="398"/>
      <c r="CX99" s="398"/>
      <c r="CY99" s="398"/>
      <c r="CZ99" s="398"/>
      <c r="DA99" s="398"/>
      <c r="DB99" s="398"/>
      <c r="DC99" s="398"/>
      <c r="DD99" s="398"/>
      <c r="DE99" s="398"/>
      <c r="DF99" s="398"/>
      <c r="DG99" s="398"/>
      <c r="DH99" s="398"/>
      <c r="DI99" s="398"/>
      <c r="DJ99" s="398"/>
      <c r="DK99" s="398"/>
      <c r="DL99" s="398"/>
      <c r="DM99" s="398"/>
      <c r="DN99" s="398"/>
      <c r="DO99" s="398"/>
      <c r="DP99" s="398"/>
      <c r="DQ99" s="398"/>
      <c r="DR99" s="398"/>
      <c r="DS99" s="398"/>
      <c r="DT99" s="398"/>
      <c r="DU99" s="398"/>
      <c r="DV99" s="398"/>
      <c r="DW99" s="398"/>
      <c r="DX99" s="398"/>
      <c r="DY99" s="398"/>
      <c r="DZ99" s="398"/>
      <c r="EA99" s="398"/>
      <c r="EB99" s="398"/>
      <c r="EC99" s="398"/>
      <c r="ED99" s="398"/>
      <c r="EE99" s="398"/>
      <c r="EF99" s="398"/>
      <c r="EG99" s="398"/>
      <c r="EH99" s="398"/>
      <c r="EI99" s="398"/>
      <c r="EJ99" s="398"/>
      <c r="EK99" s="398"/>
      <c r="EL99" s="398"/>
      <c r="EM99" s="398"/>
      <c r="EN99" s="398"/>
      <c r="EO99" s="398"/>
      <c r="EP99" s="398"/>
      <c r="EQ99" s="398"/>
      <c r="ER99" s="398"/>
      <c r="ES99" s="398"/>
      <c r="ET99" s="398"/>
      <c r="EU99" s="398"/>
      <c r="EV99" s="398"/>
      <c r="EW99" s="398"/>
      <c r="EX99" s="398"/>
      <c r="EY99" s="398"/>
      <c r="EZ99" s="398"/>
      <c r="FA99" s="398"/>
      <c r="FB99" s="398"/>
      <c r="FC99" s="398"/>
      <c r="FD99" s="398"/>
      <c r="FE99" s="398"/>
      <c r="FF99" s="398"/>
      <c r="FG99" s="398"/>
      <c r="FH99" s="398"/>
      <c r="FI99" s="398"/>
      <c r="FJ99" s="398"/>
      <c r="FK99" s="398"/>
      <c r="FL99" s="398"/>
      <c r="FM99" s="398"/>
      <c r="FN99" s="398"/>
      <c r="FO99" s="398"/>
      <c r="FP99" s="398"/>
      <c r="FQ99" s="398"/>
      <c r="FR99" s="398"/>
      <c r="FS99" s="398"/>
      <c r="FT99" s="398"/>
      <c r="FU99" s="398"/>
      <c r="FV99" s="398"/>
      <c r="FW99" s="398"/>
      <c r="FX99" s="398"/>
      <c r="FY99" s="398"/>
      <c r="FZ99" s="398"/>
      <c r="GA99" s="398"/>
      <c r="GB99" s="398"/>
      <c r="GC99" s="398"/>
      <c r="GD99" s="398"/>
      <c r="GE99" s="398"/>
      <c r="GF99" s="398"/>
      <c r="GG99" s="398"/>
      <c r="GH99" s="398"/>
      <c r="GI99" s="398"/>
      <c r="GJ99" s="398"/>
      <c r="GK99" s="398"/>
      <c r="GL99" s="398"/>
      <c r="GM99" s="398"/>
      <c r="GN99" s="398"/>
    </row>
    <row r="100" spans="2:196" s="74" customFormat="1" ht="17.25" customHeight="1">
      <c r="B100" s="401" t="s">
        <v>335</v>
      </c>
      <c r="F100" s="403">
        <v>0</v>
      </c>
      <c r="G100" s="403">
        <v>0</v>
      </c>
      <c r="H100" s="398"/>
      <c r="I100" s="398"/>
      <c r="J100" s="398"/>
      <c r="K100" s="398"/>
      <c r="L100" s="398"/>
      <c r="M100" s="398"/>
      <c r="N100" s="398"/>
      <c r="O100" s="398"/>
      <c r="P100" s="398"/>
      <c r="Q100" s="398"/>
      <c r="R100" s="398"/>
      <c r="S100" s="398"/>
      <c r="T100" s="398"/>
      <c r="U100" s="398"/>
      <c r="V100" s="398"/>
      <c r="W100" s="398"/>
      <c r="X100" s="398"/>
      <c r="Y100" s="398"/>
      <c r="Z100" s="398"/>
      <c r="AA100" s="398"/>
      <c r="AB100" s="398"/>
      <c r="AC100" s="398"/>
      <c r="AD100" s="398"/>
      <c r="AE100" s="398"/>
      <c r="AF100" s="398"/>
      <c r="AG100" s="398"/>
      <c r="AH100" s="398"/>
      <c r="AI100" s="398"/>
      <c r="AJ100" s="398"/>
      <c r="AK100" s="398"/>
      <c r="AL100" s="398"/>
      <c r="AM100" s="398"/>
      <c r="AN100" s="398"/>
      <c r="AO100" s="398"/>
      <c r="AP100" s="398"/>
      <c r="AQ100" s="398"/>
      <c r="AR100" s="398"/>
      <c r="AS100" s="398"/>
      <c r="AT100" s="398"/>
      <c r="AU100" s="398"/>
      <c r="AV100" s="398"/>
      <c r="AW100" s="398"/>
      <c r="AX100" s="398"/>
      <c r="AY100" s="398"/>
      <c r="AZ100" s="398"/>
      <c r="BA100" s="398"/>
      <c r="BB100" s="398"/>
      <c r="BC100" s="398"/>
      <c r="BD100" s="398"/>
      <c r="BE100" s="398"/>
      <c r="BF100" s="398"/>
      <c r="BG100" s="398"/>
      <c r="BH100" s="398"/>
      <c r="BI100" s="398"/>
      <c r="BJ100" s="398"/>
      <c r="BK100" s="398"/>
      <c r="BL100" s="398"/>
      <c r="BM100" s="398"/>
      <c r="BN100" s="398"/>
      <c r="BO100" s="398"/>
      <c r="BP100" s="398"/>
      <c r="BQ100" s="398"/>
      <c r="BR100" s="398"/>
      <c r="BS100" s="398"/>
      <c r="BT100" s="398"/>
      <c r="BU100" s="398"/>
      <c r="BV100" s="398"/>
      <c r="BW100" s="398"/>
      <c r="BX100" s="398"/>
      <c r="BY100" s="398"/>
      <c r="BZ100" s="398"/>
      <c r="CA100" s="398"/>
      <c r="CB100" s="398"/>
      <c r="CC100" s="398"/>
      <c r="CD100" s="398"/>
      <c r="CE100" s="398"/>
      <c r="CF100" s="398"/>
      <c r="CG100" s="398"/>
      <c r="CH100" s="398"/>
      <c r="CI100" s="398"/>
      <c r="CJ100" s="398"/>
      <c r="CK100" s="398"/>
      <c r="CL100" s="398"/>
      <c r="CM100" s="398"/>
      <c r="CN100" s="398"/>
      <c r="CO100" s="398"/>
      <c r="CP100" s="398"/>
      <c r="CQ100" s="398"/>
      <c r="CR100" s="398"/>
      <c r="CS100" s="398"/>
      <c r="CT100" s="398"/>
      <c r="CU100" s="398"/>
      <c r="CV100" s="398"/>
      <c r="CW100" s="398"/>
      <c r="CX100" s="398"/>
      <c r="CY100" s="398"/>
      <c r="CZ100" s="398"/>
      <c r="DA100" s="398"/>
      <c r="DB100" s="398"/>
      <c r="DC100" s="398"/>
      <c r="DD100" s="398"/>
      <c r="DE100" s="398"/>
      <c r="DF100" s="398"/>
      <c r="DG100" s="398"/>
      <c r="DH100" s="398"/>
      <c r="DI100" s="398"/>
      <c r="DJ100" s="398"/>
      <c r="DK100" s="398"/>
      <c r="DL100" s="398"/>
      <c r="DM100" s="398"/>
      <c r="DN100" s="398"/>
      <c r="DO100" s="398"/>
      <c r="DP100" s="398"/>
      <c r="DQ100" s="398"/>
      <c r="DR100" s="398"/>
      <c r="DS100" s="398"/>
      <c r="DT100" s="398"/>
      <c r="DU100" s="398"/>
      <c r="DV100" s="398"/>
      <c r="DW100" s="398"/>
      <c r="DX100" s="398"/>
      <c r="DY100" s="398"/>
      <c r="DZ100" s="398"/>
      <c r="EA100" s="398"/>
      <c r="EB100" s="398"/>
      <c r="EC100" s="398"/>
      <c r="ED100" s="398"/>
      <c r="EE100" s="398"/>
      <c r="EF100" s="398"/>
      <c r="EG100" s="398"/>
      <c r="EH100" s="398"/>
      <c r="EI100" s="398"/>
      <c r="EJ100" s="398"/>
      <c r="EK100" s="398"/>
      <c r="EL100" s="398"/>
      <c r="EM100" s="398"/>
      <c r="EN100" s="398"/>
      <c r="EO100" s="398"/>
      <c r="EP100" s="398"/>
      <c r="EQ100" s="398"/>
      <c r="ER100" s="398"/>
      <c r="ES100" s="398"/>
      <c r="ET100" s="398"/>
      <c r="EU100" s="398"/>
      <c r="EV100" s="398"/>
      <c r="EW100" s="398"/>
      <c r="EX100" s="398"/>
      <c r="EY100" s="398"/>
      <c r="EZ100" s="398"/>
      <c r="FA100" s="398"/>
      <c r="FB100" s="398"/>
      <c r="FC100" s="398"/>
      <c r="FD100" s="398"/>
      <c r="FE100" s="398"/>
      <c r="FF100" s="398"/>
      <c r="FG100" s="398"/>
      <c r="FH100" s="398"/>
      <c r="FI100" s="398"/>
      <c r="FJ100" s="398"/>
      <c r="FK100" s="398"/>
      <c r="FL100" s="398"/>
      <c r="FM100" s="398"/>
      <c r="FN100" s="398"/>
      <c r="FO100" s="398"/>
      <c r="FP100" s="398"/>
      <c r="FQ100" s="398"/>
      <c r="FR100" s="398"/>
      <c r="FS100" s="398"/>
      <c r="FT100" s="398"/>
      <c r="FU100" s="398"/>
      <c r="FV100" s="398"/>
      <c r="FW100" s="398"/>
      <c r="FX100" s="398"/>
      <c r="FY100" s="398"/>
      <c r="FZ100" s="398"/>
      <c r="GA100" s="398"/>
      <c r="GB100" s="398"/>
      <c r="GC100" s="398"/>
      <c r="GD100" s="398"/>
      <c r="GE100" s="398"/>
      <c r="GF100" s="398"/>
      <c r="GG100" s="398"/>
      <c r="GH100" s="398"/>
      <c r="GI100" s="398"/>
      <c r="GJ100" s="398"/>
      <c r="GK100" s="398"/>
      <c r="GL100" s="398"/>
      <c r="GM100" s="398"/>
      <c r="GN100" s="398"/>
    </row>
    <row r="101" spans="2:196" s="74" customFormat="1" ht="17.25" customHeight="1">
      <c r="B101" s="401" t="s">
        <v>336</v>
      </c>
      <c r="F101" s="403">
        <v>0</v>
      </c>
      <c r="G101" s="403">
        <v>0</v>
      </c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8"/>
      <c r="W101" s="398"/>
      <c r="X101" s="398"/>
      <c r="Y101" s="398"/>
      <c r="Z101" s="398"/>
      <c r="AA101" s="398"/>
      <c r="AB101" s="398"/>
      <c r="AC101" s="398"/>
      <c r="AD101" s="398"/>
      <c r="AE101" s="398"/>
      <c r="AF101" s="398"/>
      <c r="AG101" s="398"/>
      <c r="AH101" s="398"/>
      <c r="AI101" s="398"/>
      <c r="AJ101" s="398"/>
      <c r="AK101" s="398"/>
      <c r="AL101" s="398"/>
      <c r="AM101" s="398"/>
      <c r="AN101" s="398"/>
      <c r="AO101" s="398"/>
      <c r="AP101" s="398"/>
      <c r="AQ101" s="398"/>
      <c r="AR101" s="398"/>
      <c r="AS101" s="398"/>
      <c r="AT101" s="398"/>
      <c r="AU101" s="398"/>
      <c r="AV101" s="398"/>
      <c r="AW101" s="398"/>
      <c r="AX101" s="398"/>
      <c r="AY101" s="398"/>
      <c r="AZ101" s="398"/>
      <c r="BA101" s="398"/>
      <c r="BB101" s="398"/>
      <c r="BC101" s="398"/>
      <c r="BD101" s="398"/>
      <c r="BE101" s="398"/>
      <c r="BF101" s="398"/>
      <c r="BG101" s="398"/>
      <c r="BH101" s="398"/>
      <c r="BI101" s="398"/>
      <c r="BJ101" s="398"/>
      <c r="BK101" s="398"/>
      <c r="BL101" s="398"/>
      <c r="BM101" s="398"/>
      <c r="BN101" s="398"/>
      <c r="BO101" s="398"/>
      <c r="BP101" s="398"/>
      <c r="BQ101" s="398"/>
      <c r="BR101" s="398"/>
      <c r="BS101" s="398"/>
      <c r="BT101" s="398"/>
      <c r="BU101" s="398"/>
      <c r="BV101" s="398"/>
      <c r="BW101" s="398"/>
      <c r="BX101" s="398"/>
      <c r="BY101" s="398"/>
      <c r="BZ101" s="398"/>
      <c r="CA101" s="398"/>
      <c r="CB101" s="398"/>
      <c r="CC101" s="398"/>
      <c r="CD101" s="398"/>
      <c r="CE101" s="398"/>
      <c r="CF101" s="398"/>
      <c r="CG101" s="398"/>
      <c r="CH101" s="398"/>
      <c r="CI101" s="398"/>
      <c r="CJ101" s="398"/>
      <c r="CK101" s="398"/>
      <c r="CL101" s="398"/>
      <c r="CM101" s="398"/>
      <c r="CN101" s="398"/>
      <c r="CO101" s="398"/>
      <c r="CP101" s="398"/>
      <c r="CQ101" s="398"/>
      <c r="CR101" s="398"/>
      <c r="CS101" s="398"/>
      <c r="CT101" s="398"/>
      <c r="CU101" s="398"/>
      <c r="CV101" s="398"/>
      <c r="CW101" s="398"/>
      <c r="CX101" s="398"/>
      <c r="CY101" s="398"/>
      <c r="CZ101" s="398"/>
      <c r="DA101" s="398"/>
      <c r="DB101" s="398"/>
      <c r="DC101" s="398"/>
      <c r="DD101" s="398"/>
      <c r="DE101" s="398"/>
      <c r="DF101" s="398"/>
      <c r="DG101" s="398"/>
      <c r="DH101" s="398"/>
      <c r="DI101" s="398"/>
      <c r="DJ101" s="398"/>
      <c r="DK101" s="398"/>
      <c r="DL101" s="398"/>
      <c r="DM101" s="398"/>
      <c r="DN101" s="398"/>
      <c r="DO101" s="398"/>
      <c r="DP101" s="398"/>
      <c r="DQ101" s="398"/>
      <c r="DR101" s="398"/>
      <c r="DS101" s="398"/>
      <c r="DT101" s="398"/>
      <c r="DU101" s="398"/>
      <c r="DV101" s="398"/>
      <c r="DW101" s="398"/>
      <c r="DX101" s="398"/>
      <c r="DY101" s="398"/>
      <c r="DZ101" s="398"/>
      <c r="EA101" s="398"/>
      <c r="EB101" s="398"/>
      <c r="EC101" s="398"/>
      <c r="ED101" s="398"/>
      <c r="EE101" s="398"/>
      <c r="EF101" s="398"/>
      <c r="EG101" s="398"/>
      <c r="EH101" s="398"/>
      <c r="EI101" s="398"/>
      <c r="EJ101" s="398"/>
      <c r="EK101" s="398"/>
      <c r="EL101" s="398"/>
      <c r="EM101" s="398"/>
      <c r="EN101" s="398"/>
      <c r="EO101" s="398"/>
      <c r="EP101" s="398"/>
      <c r="EQ101" s="398"/>
      <c r="ER101" s="398"/>
      <c r="ES101" s="398"/>
      <c r="ET101" s="398"/>
      <c r="EU101" s="398"/>
      <c r="EV101" s="398"/>
      <c r="EW101" s="398"/>
      <c r="EX101" s="398"/>
      <c r="EY101" s="398"/>
      <c r="EZ101" s="398"/>
      <c r="FA101" s="398"/>
      <c r="FB101" s="398"/>
      <c r="FC101" s="398"/>
      <c r="FD101" s="398"/>
      <c r="FE101" s="398"/>
      <c r="FF101" s="398"/>
      <c r="FG101" s="398"/>
      <c r="FH101" s="398"/>
      <c r="FI101" s="398"/>
      <c r="FJ101" s="398"/>
      <c r="FK101" s="398"/>
      <c r="FL101" s="398"/>
      <c r="FM101" s="398"/>
      <c r="FN101" s="398"/>
      <c r="FO101" s="398"/>
      <c r="FP101" s="398"/>
      <c r="FQ101" s="398"/>
      <c r="FR101" s="398"/>
      <c r="FS101" s="398"/>
      <c r="FT101" s="398"/>
      <c r="FU101" s="398"/>
      <c r="FV101" s="398"/>
      <c r="FW101" s="398"/>
      <c r="FX101" s="398"/>
      <c r="FY101" s="398"/>
      <c r="FZ101" s="398"/>
      <c r="GA101" s="398"/>
      <c r="GB101" s="398"/>
      <c r="GC101" s="398"/>
      <c r="GD101" s="398"/>
      <c r="GE101" s="398"/>
      <c r="GF101" s="398"/>
      <c r="GG101" s="398"/>
      <c r="GH101" s="398"/>
      <c r="GI101" s="398"/>
      <c r="GJ101" s="398"/>
      <c r="GK101" s="398"/>
      <c r="GL101" s="398"/>
      <c r="GM101" s="398"/>
      <c r="GN101" s="398"/>
    </row>
    <row r="102" spans="2:196" s="74" customFormat="1" ht="17.25" customHeight="1">
      <c r="B102" s="401" t="s">
        <v>337</v>
      </c>
      <c r="C102" s="395"/>
      <c r="D102" s="395"/>
      <c r="E102" s="395"/>
      <c r="F102" s="403">
        <v>0</v>
      </c>
      <c r="G102" s="403">
        <v>0</v>
      </c>
      <c r="H102" s="398"/>
      <c r="I102" s="398"/>
      <c r="J102" s="398"/>
      <c r="K102" s="398"/>
      <c r="L102" s="398"/>
      <c r="M102" s="398"/>
      <c r="N102" s="398"/>
      <c r="O102" s="398"/>
      <c r="P102" s="398"/>
      <c r="Q102" s="398"/>
      <c r="R102" s="398"/>
      <c r="S102" s="398"/>
      <c r="T102" s="398"/>
      <c r="U102" s="398"/>
      <c r="V102" s="398"/>
      <c r="W102" s="398"/>
      <c r="X102" s="398"/>
      <c r="Y102" s="398"/>
      <c r="Z102" s="398"/>
      <c r="AA102" s="398"/>
      <c r="AB102" s="398"/>
      <c r="AC102" s="398"/>
      <c r="AD102" s="398"/>
      <c r="AE102" s="398"/>
      <c r="AF102" s="398"/>
      <c r="AG102" s="398"/>
      <c r="AH102" s="398"/>
      <c r="AI102" s="398"/>
      <c r="AJ102" s="398"/>
      <c r="AK102" s="398"/>
      <c r="AL102" s="398"/>
      <c r="AM102" s="398"/>
      <c r="AN102" s="398"/>
      <c r="AO102" s="398"/>
      <c r="AP102" s="398"/>
      <c r="AQ102" s="398"/>
      <c r="AR102" s="398"/>
      <c r="AS102" s="398"/>
      <c r="AT102" s="398"/>
      <c r="AU102" s="398"/>
      <c r="AV102" s="398"/>
      <c r="AW102" s="398"/>
      <c r="AX102" s="398"/>
      <c r="AY102" s="398"/>
      <c r="AZ102" s="398"/>
      <c r="BA102" s="398"/>
      <c r="BB102" s="398"/>
      <c r="BC102" s="398"/>
      <c r="BD102" s="398"/>
      <c r="BE102" s="398"/>
      <c r="BF102" s="398"/>
      <c r="BG102" s="398"/>
      <c r="BH102" s="398"/>
      <c r="BI102" s="398"/>
      <c r="BJ102" s="398"/>
      <c r="BK102" s="398"/>
      <c r="BL102" s="398"/>
      <c r="BM102" s="398"/>
      <c r="BN102" s="398"/>
      <c r="BO102" s="398"/>
      <c r="BP102" s="398"/>
      <c r="BQ102" s="398"/>
      <c r="BR102" s="398"/>
      <c r="BS102" s="398"/>
      <c r="BT102" s="398"/>
      <c r="BU102" s="398"/>
      <c r="BV102" s="398"/>
      <c r="BW102" s="398"/>
      <c r="BX102" s="398"/>
      <c r="BY102" s="398"/>
      <c r="BZ102" s="398"/>
      <c r="CA102" s="398"/>
      <c r="CB102" s="398"/>
      <c r="CC102" s="398"/>
      <c r="CD102" s="398"/>
      <c r="CE102" s="398"/>
      <c r="CF102" s="398"/>
      <c r="CG102" s="398"/>
      <c r="CH102" s="398"/>
      <c r="CI102" s="398"/>
      <c r="CJ102" s="398"/>
      <c r="CK102" s="398"/>
      <c r="CL102" s="398"/>
      <c r="CM102" s="398"/>
      <c r="CN102" s="398"/>
      <c r="CO102" s="398"/>
      <c r="CP102" s="398"/>
      <c r="CQ102" s="398"/>
      <c r="CR102" s="398"/>
      <c r="CS102" s="398"/>
      <c r="CT102" s="398"/>
      <c r="CU102" s="398"/>
      <c r="CV102" s="398"/>
      <c r="CW102" s="398"/>
      <c r="CX102" s="398"/>
      <c r="CY102" s="398"/>
      <c r="CZ102" s="398"/>
      <c r="DA102" s="398"/>
      <c r="DB102" s="398"/>
      <c r="DC102" s="398"/>
      <c r="DD102" s="398"/>
      <c r="DE102" s="398"/>
      <c r="DF102" s="398"/>
      <c r="DG102" s="398"/>
      <c r="DH102" s="398"/>
      <c r="DI102" s="398"/>
      <c r="DJ102" s="398"/>
      <c r="DK102" s="398"/>
      <c r="DL102" s="398"/>
      <c r="DM102" s="398"/>
      <c r="DN102" s="398"/>
      <c r="DO102" s="398"/>
      <c r="DP102" s="398"/>
      <c r="DQ102" s="398"/>
      <c r="DR102" s="398"/>
      <c r="DS102" s="398"/>
      <c r="DT102" s="398"/>
      <c r="DU102" s="398"/>
      <c r="DV102" s="398"/>
      <c r="DW102" s="398"/>
      <c r="DX102" s="398"/>
      <c r="DY102" s="398"/>
      <c r="DZ102" s="398"/>
      <c r="EA102" s="398"/>
      <c r="EB102" s="398"/>
      <c r="EC102" s="398"/>
      <c r="ED102" s="398"/>
      <c r="EE102" s="398"/>
      <c r="EF102" s="398"/>
      <c r="EG102" s="398"/>
      <c r="EH102" s="398"/>
      <c r="EI102" s="398"/>
      <c r="EJ102" s="398"/>
      <c r="EK102" s="398"/>
      <c r="EL102" s="398"/>
      <c r="EM102" s="398"/>
      <c r="EN102" s="398"/>
      <c r="EO102" s="398"/>
      <c r="EP102" s="398"/>
      <c r="EQ102" s="398"/>
      <c r="ER102" s="398"/>
      <c r="ES102" s="398"/>
      <c r="ET102" s="398"/>
      <c r="EU102" s="398"/>
      <c r="EV102" s="398"/>
      <c r="EW102" s="398"/>
      <c r="EX102" s="398"/>
      <c r="EY102" s="398"/>
      <c r="EZ102" s="398"/>
      <c r="FA102" s="398"/>
      <c r="FB102" s="398"/>
      <c r="FC102" s="398"/>
      <c r="FD102" s="398"/>
      <c r="FE102" s="398"/>
      <c r="FF102" s="398"/>
      <c r="FG102" s="398"/>
      <c r="FH102" s="398"/>
      <c r="FI102" s="398"/>
      <c r="FJ102" s="398"/>
      <c r="FK102" s="398"/>
      <c r="FL102" s="398"/>
      <c r="FM102" s="398"/>
      <c r="FN102" s="398"/>
      <c r="FO102" s="398"/>
      <c r="FP102" s="398"/>
      <c r="FQ102" s="398"/>
      <c r="FR102" s="398"/>
      <c r="FS102" s="398"/>
      <c r="FT102" s="398"/>
      <c r="FU102" s="398"/>
      <c r="FV102" s="398"/>
      <c r="FW102" s="398"/>
      <c r="FX102" s="398"/>
      <c r="FY102" s="398"/>
      <c r="FZ102" s="398"/>
      <c r="GA102" s="398"/>
      <c r="GB102" s="398"/>
      <c r="GC102" s="398"/>
      <c r="GD102" s="398"/>
      <c r="GE102" s="398"/>
      <c r="GF102" s="398"/>
      <c r="GG102" s="398"/>
      <c r="GH102" s="398"/>
      <c r="GI102" s="398"/>
      <c r="GJ102" s="398"/>
      <c r="GK102" s="398"/>
      <c r="GL102" s="398"/>
      <c r="GM102" s="398"/>
      <c r="GN102" s="398"/>
    </row>
    <row r="103" spans="2:196" s="74" customFormat="1" ht="17.25" customHeight="1">
      <c r="B103" s="401" t="s">
        <v>338</v>
      </c>
      <c r="C103" s="395"/>
      <c r="D103" s="395"/>
      <c r="E103" s="395"/>
      <c r="F103" s="403">
        <v>35100000</v>
      </c>
      <c r="G103" s="403">
        <v>2079233736</v>
      </c>
      <c r="H103" s="398"/>
      <c r="I103" s="398"/>
      <c r="J103" s="398"/>
      <c r="K103" s="398"/>
      <c r="L103" s="398"/>
      <c r="M103" s="398"/>
      <c r="N103" s="398"/>
      <c r="O103" s="398"/>
      <c r="P103" s="398"/>
      <c r="Q103" s="398"/>
      <c r="R103" s="398"/>
      <c r="S103" s="398"/>
      <c r="T103" s="398"/>
      <c r="U103" s="398"/>
      <c r="V103" s="398"/>
      <c r="W103" s="398"/>
      <c r="X103" s="398"/>
      <c r="Y103" s="398"/>
      <c r="Z103" s="398"/>
      <c r="AA103" s="398"/>
      <c r="AB103" s="398"/>
      <c r="AC103" s="398"/>
      <c r="AD103" s="398"/>
      <c r="AE103" s="398"/>
      <c r="AF103" s="398"/>
      <c r="AG103" s="398"/>
      <c r="AH103" s="398"/>
      <c r="AI103" s="398"/>
      <c r="AJ103" s="398"/>
      <c r="AK103" s="398"/>
      <c r="AL103" s="398"/>
      <c r="AM103" s="398"/>
      <c r="AN103" s="398"/>
      <c r="AO103" s="398"/>
      <c r="AP103" s="398"/>
      <c r="AQ103" s="398"/>
      <c r="AR103" s="398"/>
      <c r="AS103" s="398"/>
      <c r="AT103" s="398"/>
      <c r="AU103" s="398"/>
      <c r="AV103" s="398"/>
      <c r="AW103" s="398"/>
      <c r="AX103" s="398"/>
      <c r="AY103" s="398"/>
      <c r="AZ103" s="398"/>
      <c r="BA103" s="398"/>
      <c r="BB103" s="398"/>
      <c r="BC103" s="398"/>
      <c r="BD103" s="398"/>
      <c r="BE103" s="398"/>
      <c r="BF103" s="398"/>
      <c r="BG103" s="398"/>
      <c r="BH103" s="398"/>
      <c r="BI103" s="398"/>
      <c r="BJ103" s="398"/>
      <c r="BK103" s="398"/>
      <c r="BL103" s="398"/>
      <c r="BM103" s="398"/>
      <c r="BN103" s="398"/>
      <c r="BO103" s="398"/>
      <c r="BP103" s="398"/>
      <c r="BQ103" s="398"/>
      <c r="BR103" s="398"/>
      <c r="BS103" s="398"/>
      <c r="BT103" s="398"/>
      <c r="BU103" s="398"/>
      <c r="BV103" s="398"/>
      <c r="BW103" s="398"/>
      <c r="BX103" s="398"/>
      <c r="BY103" s="398"/>
      <c r="BZ103" s="398"/>
      <c r="CA103" s="398"/>
      <c r="CB103" s="398"/>
      <c r="CC103" s="398"/>
      <c r="CD103" s="398"/>
      <c r="CE103" s="398"/>
      <c r="CF103" s="398"/>
      <c r="CG103" s="398"/>
      <c r="CH103" s="398"/>
      <c r="CI103" s="398"/>
      <c r="CJ103" s="398"/>
      <c r="CK103" s="398"/>
      <c r="CL103" s="398"/>
      <c r="CM103" s="398"/>
      <c r="CN103" s="398"/>
      <c r="CO103" s="398"/>
      <c r="CP103" s="398"/>
      <c r="CQ103" s="398"/>
      <c r="CR103" s="398"/>
      <c r="CS103" s="398"/>
      <c r="CT103" s="398"/>
      <c r="CU103" s="398"/>
      <c r="CV103" s="398"/>
      <c r="CW103" s="398"/>
      <c r="CX103" s="398"/>
      <c r="CY103" s="398"/>
      <c r="CZ103" s="398"/>
      <c r="DA103" s="398"/>
      <c r="DB103" s="398"/>
      <c r="DC103" s="398"/>
      <c r="DD103" s="398"/>
      <c r="DE103" s="398"/>
      <c r="DF103" s="398"/>
      <c r="DG103" s="398"/>
      <c r="DH103" s="398"/>
      <c r="DI103" s="398"/>
      <c r="DJ103" s="398"/>
      <c r="DK103" s="398"/>
      <c r="DL103" s="398"/>
      <c r="DM103" s="398"/>
      <c r="DN103" s="398"/>
      <c r="DO103" s="398"/>
      <c r="DP103" s="398"/>
      <c r="DQ103" s="398"/>
      <c r="DR103" s="398"/>
      <c r="DS103" s="398"/>
      <c r="DT103" s="398"/>
      <c r="DU103" s="398"/>
      <c r="DV103" s="398"/>
      <c r="DW103" s="398"/>
      <c r="DX103" s="398"/>
      <c r="DY103" s="398"/>
      <c r="DZ103" s="398"/>
      <c r="EA103" s="398"/>
      <c r="EB103" s="398"/>
      <c r="EC103" s="398"/>
      <c r="ED103" s="398"/>
      <c r="EE103" s="398"/>
      <c r="EF103" s="398"/>
      <c r="EG103" s="398"/>
      <c r="EH103" s="398"/>
      <c r="EI103" s="398"/>
      <c r="EJ103" s="398"/>
      <c r="EK103" s="398"/>
      <c r="EL103" s="398"/>
      <c r="EM103" s="398"/>
      <c r="EN103" s="398"/>
      <c r="EO103" s="398"/>
      <c r="EP103" s="398"/>
      <c r="EQ103" s="398"/>
      <c r="ER103" s="398"/>
      <c r="ES103" s="398"/>
      <c r="ET103" s="398"/>
      <c r="EU103" s="398"/>
      <c r="EV103" s="398"/>
      <c r="EW103" s="398"/>
      <c r="EX103" s="398"/>
      <c r="EY103" s="398"/>
      <c r="EZ103" s="398"/>
      <c r="FA103" s="398"/>
      <c r="FB103" s="398"/>
      <c r="FC103" s="398"/>
      <c r="FD103" s="398"/>
      <c r="FE103" s="398"/>
      <c r="FF103" s="398"/>
      <c r="FG103" s="398"/>
      <c r="FH103" s="398"/>
      <c r="FI103" s="398"/>
      <c r="FJ103" s="398"/>
      <c r="FK103" s="398"/>
      <c r="FL103" s="398"/>
      <c r="FM103" s="398"/>
      <c r="FN103" s="398"/>
      <c r="FO103" s="398"/>
      <c r="FP103" s="398"/>
      <c r="FQ103" s="398"/>
      <c r="FR103" s="398"/>
      <c r="FS103" s="398"/>
      <c r="FT103" s="398"/>
      <c r="FU103" s="398"/>
      <c r="FV103" s="398"/>
      <c r="FW103" s="398"/>
      <c r="FX103" s="398"/>
      <c r="FY103" s="398"/>
      <c r="FZ103" s="398"/>
      <c r="GA103" s="398"/>
      <c r="GB103" s="398"/>
      <c r="GC103" s="398"/>
      <c r="GD103" s="398"/>
      <c r="GE103" s="398"/>
      <c r="GF103" s="398"/>
      <c r="GG103" s="398"/>
      <c r="GH103" s="398"/>
      <c r="GI103" s="398"/>
      <c r="GJ103" s="398"/>
      <c r="GK103" s="398"/>
      <c r="GL103" s="398"/>
      <c r="GM103" s="398"/>
      <c r="GN103" s="398"/>
    </row>
    <row r="104" spans="2:196" s="74" customFormat="1" ht="17.25" customHeight="1">
      <c r="B104" s="401" t="s">
        <v>339</v>
      </c>
      <c r="C104" s="395"/>
      <c r="D104" s="395"/>
      <c r="E104" s="395"/>
      <c r="F104" s="403">
        <v>0</v>
      </c>
      <c r="G104" s="403">
        <v>0</v>
      </c>
      <c r="H104" s="398"/>
      <c r="I104" s="398"/>
      <c r="J104" s="398"/>
      <c r="K104" s="398"/>
      <c r="L104" s="398"/>
      <c r="M104" s="398"/>
      <c r="N104" s="398"/>
      <c r="O104" s="398"/>
      <c r="P104" s="398"/>
      <c r="Q104" s="398"/>
      <c r="R104" s="398"/>
      <c r="S104" s="398"/>
      <c r="T104" s="398"/>
      <c r="U104" s="398"/>
      <c r="V104" s="398"/>
      <c r="W104" s="398"/>
      <c r="X104" s="398"/>
      <c r="Y104" s="398"/>
      <c r="Z104" s="398"/>
      <c r="AA104" s="398"/>
      <c r="AB104" s="398"/>
      <c r="AC104" s="398"/>
      <c r="AD104" s="398"/>
      <c r="AE104" s="398"/>
      <c r="AF104" s="398"/>
      <c r="AG104" s="398"/>
      <c r="AH104" s="398"/>
      <c r="AI104" s="398"/>
      <c r="AJ104" s="398"/>
      <c r="AK104" s="398"/>
      <c r="AL104" s="398"/>
      <c r="AM104" s="398"/>
      <c r="AN104" s="398"/>
      <c r="AO104" s="398"/>
      <c r="AP104" s="398"/>
      <c r="AQ104" s="398"/>
      <c r="AR104" s="398"/>
      <c r="AS104" s="398"/>
      <c r="AT104" s="398"/>
      <c r="AU104" s="398"/>
      <c r="AV104" s="398"/>
      <c r="AW104" s="398"/>
      <c r="AX104" s="398"/>
      <c r="AY104" s="398"/>
      <c r="AZ104" s="398"/>
      <c r="BA104" s="398"/>
      <c r="BB104" s="398"/>
      <c r="BC104" s="398"/>
      <c r="BD104" s="398"/>
      <c r="BE104" s="398"/>
      <c r="BF104" s="398"/>
      <c r="BG104" s="398"/>
      <c r="BH104" s="398"/>
      <c r="BI104" s="398"/>
      <c r="BJ104" s="398"/>
      <c r="BK104" s="398"/>
      <c r="BL104" s="398"/>
      <c r="BM104" s="398"/>
      <c r="BN104" s="398"/>
      <c r="BO104" s="398"/>
      <c r="BP104" s="398"/>
      <c r="BQ104" s="398"/>
      <c r="BR104" s="398"/>
      <c r="BS104" s="398"/>
      <c r="BT104" s="398"/>
      <c r="BU104" s="398"/>
      <c r="BV104" s="398"/>
      <c r="BW104" s="398"/>
      <c r="BX104" s="398"/>
      <c r="BY104" s="398"/>
      <c r="BZ104" s="398"/>
      <c r="CA104" s="398"/>
      <c r="CB104" s="398"/>
      <c r="CC104" s="398"/>
      <c r="CD104" s="398"/>
      <c r="CE104" s="398"/>
      <c r="CF104" s="398"/>
      <c r="CG104" s="398"/>
      <c r="CH104" s="398"/>
      <c r="CI104" s="398"/>
      <c r="CJ104" s="398"/>
      <c r="CK104" s="398"/>
      <c r="CL104" s="398"/>
      <c r="CM104" s="398"/>
      <c r="CN104" s="398"/>
      <c r="CO104" s="398"/>
      <c r="CP104" s="398"/>
      <c r="CQ104" s="398"/>
      <c r="CR104" s="398"/>
      <c r="CS104" s="398"/>
      <c r="CT104" s="398"/>
      <c r="CU104" s="398"/>
      <c r="CV104" s="398"/>
      <c r="CW104" s="398"/>
      <c r="CX104" s="398"/>
      <c r="CY104" s="398"/>
      <c r="CZ104" s="398"/>
      <c r="DA104" s="398"/>
      <c r="DB104" s="398"/>
      <c r="DC104" s="398"/>
      <c r="DD104" s="398"/>
      <c r="DE104" s="398"/>
      <c r="DF104" s="398"/>
      <c r="DG104" s="398"/>
      <c r="DH104" s="398"/>
      <c r="DI104" s="398"/>
      <c r="DJ104" s="398"/>
      <c r="DK104" s="398"/>
      <c r="DL104" s="398"/>
      <c r="DM104" s="398"/>
      <c r="DN104" s="398"/>
      <c r="DO104" s="398"/>
      <c r="DP104" s="398"/>
      <c r="DQ104" s="398"/>
      <c r="DR104" s="398"/>
      <c r="DS104" s="398"/>
      <c r="DT104" s="398"/>
      <c r="DU104" s="398"/>
      <c r="DV104" s="398"/>
      <c r="DW104" s="398"/>
      <c r="DX104" s="398"/>
      <c r="DY104" s="398"/>
      <c r="DZ104" s="398"/>
      <c r="EA104" s="398"/>
      <c r="EB104" s="398"/>
      <c r="EC104" s="398"/>
      <c r="ED104" s="398"/>
      <c r="EE104" s="398"/>
      <c r="EF104" s="398"/>
      <c r="EG104" s="398"/>
      <c r="EH104" s="398"/>
      <c r="EI104" s="398"/>
      <c r="EJ104" s="398"/>
      <c r="EK104" s="398"/>
      <c r="EL104" s="398"/>
      <c r="EM104" s="398"/>
      <c r="EN104" s="398"/>
      <c r="EO104" s="398"/>
      <c r="EP104" s="398"/>
      <c r="EQ104" s="398"/>
      <c r="ER104" s="398"/>
      <c r="ES104" s="398"/>
      <c r="ET104" s="398"/>
      <c r="EU104" s="398"/>
      <c r="EV104" s="398"/>
      <c r="EW104" s="398"/>
      <c r="EX104" s="398"/>
      <c r="EY104" s="398"/>
      <c r="EZ104" s="398"/>
      <c r="FA104" s="398"/>
      <c r="FB104" s="398"/>
      <c r="FC104" s="398"/>
      <c r="FD104" s="398"/>
      <c r="FE104" s="398"/>
      <c r="FF104" s="398"/>
      <c r="FG104" s="398"/>
      <c r="FH104" s="398"/>
      <c r="FI104" s="398"/>
      <c r="FJ104" s="398"/>
      <c r="FK104" s="398"/>
      <c r="FL104" s="398"/>
      <c r="FM104" s="398"/>
      <c r="FN104" s="398"/>
      <c r="FO104" s="398"/>
      <c r="FP104" s="398"/>
      <c r="FQ104" s="398"/>
      <c r="FR104" s="398"/>
      <c r="FS104" s="398"/>
      <c r="FT104" s="398"/>
      <c r="FU104" s="398"/>
      <c r="FV104" s="398"/>
      <c r="FW104" s="398"/>
      <c r="FX104" s="398"/>
      <c r="FY104" s="398"/>
      <c r="FZ104" s="398"/>
      <c r="GA104" s="398"/>
      <c r="GB104" s="398"/>
      <c r="GC104" s="398"/>
      <c r="GD104" s="398"/>
      <c r="GE104" s="398"/>
      <c r="GF104" s="398"/>
      <c r="GG104" s="398"/>
      <c r="GH104" s="398"/>
      <c r="GI104" s="398"/>
      <c r="GJ104" s="398"/>
      <c r="GK104" s="398"/>
      <c r="GL104" s="398"/>
      <c r="GM104" s="398"/>
      <c r="GN104" s="398"/>
    </row>
    <row r="105" spans="2:196" s="74" customFormat="1" ht="17.25" customHeight="1">
      <c r="B105" s="401" t="s">
        <v>340</v>
      </c>
      <c r="C105" s="395"/>
      <c r="D105" s="395"/>
      <c r="E105" s="395"/>
      <c r="F105" s="403">
        <v>0</v>
      </c>
      <c r="G105" s="403">
        <v>-1560948150</v>
      </c>
      <c r="H105" s="398"/>
      <c r="I105" s="398"/>
      <c r="J105" s="398"/>
      <c r="K105" s="398"/>
      <c r="L105" s="398"/>
      <c r="M105" s="398"/>
      <c r="N105" s="398"/>
      <c r="O105" s="398"/>
      <c r="P105" s="398"/>
      <c r="Q105" s="398"/>
      <c r="R105" s="398"/>
      <c r="S105" s="398"/>
      <c r="T105" s="398"/>
      <c r="U105" s="398"/>
      <c r="V105" s="398"/>
      <c r="W105" s="398"/>
      <c r="X105" s="398"/>
      <c r="Y105" s="398"/>
      <c r="Z105" s="398"/>
      <c r="AA105" s="398"/>
      <c r="AB105" s="398"/>
      <c r="AC105" s="398"/>
      <c r="AD105" s="398"/>
      <c r="AE105" s="398"/>
      <c r="AF105" s="398"/>
      <c r="AG105" s="398"/>
      <c r="AH105" s="398"/>
      <c r="AI105" s="398"/>
      <c r="AJ105" s="398"/>
      <c r="AK105" s="398"/>
      <c r="AL105" s="398"/>
      <c r="AM105" s="398"/>
      <c r="AN105" s="398"/>
      <c r="AO105" s="398"/>
      <c r="AP105" s="398"/>
      <c r="AQ105" s="398"/>
      <c r="AR105" s="398"/>
      <c r="AS105" s="398"/>
      <c r="AT105" s="398"/>
      <c r="AU105" s="398"/>
      <c r="AV105" s="398"/>
      <c r="AW105" s="398"/>
      <c r="AX105" s="398"/>
      <c r="AY105" s="398"/>
      <c r="AZ105" s="398"/>
      <c r="BA105" s="398"/>
      <c r="BB105" s="398"/>
      <c r="BC105" s="398"/>
      <c r="BD105" s="398"/>
      <c r="BE105" s="398"/>
      <c r="BF105" s="398"/>
      <c r="BG105" s="398"/>
      <c r="BH105" s="398"/>
      <c r="BI105" s="398"/>
      <c r="BJ105" s="398"/>
      <c r="BK105" s="398"/>
      <c r="BL105" s="398"/>
      <c r="BM105" s="398"/>
      <c r="BN105" s="398"/>
      <c r="BO105" s="398"/>
      <c r="BP105" s="398"/>
      <c r="BQ105" s="398"/>
      <c r="BR105" s="398"/>
      <c r="BS105" s="398"/>
      <c r="BT105" s="398"/>
      <c r="BU105" s="398"/>
      <c r="BV105" s="398"/>
      <c r="BW105" s="398"/>
      <c r="BX105" s="398"/>
      <c r="BY105" s="398"/>
      <c r="BZ105" s="398"/>
      <c r="CA105" s="398"/>
      <c r="CB105" s="398"/>
      <c r="CC105" s="398"/>
      <c r="CD105" s="398"/>
      <c r="CE105" s="398"/>
      <c r="CF105" s="398"/>
      <c r="CG105" s="398"/>
      <c r="CH105" s="398"/>
      <c r="CI105" s="398"/>
      <c r="CJ105" s="398"/>
      <c r="CK105" s="398"/>
      <c r="CL105" s="398"/>
      <c r="CM105" s="398"/>
      <c r="CN105" s="398"/>
      <c r="CO105" s="398"/>
      <c r="CP105" s="398"/>
      <c r="CQ105" s="398"/>
      <c r="CR105" s="398"/>
      <c r="CS105" s="398"/>
      <c r="CT105" s="398"/>
      <c r="CU105" s="398"/>
      <c r="CV105" s="398"/>
      <c r="CW105" s="398"/>
      <c r="CX105" s="398"/>
      <c r="CY105" s="398"/>
      <c r="CZ105" s="398"/>
      <c r="DA105" s="398"/>
      <c r="DB105" s="398"/>
      <c r="DC105" s="398"/>
      <c r="DD105" s="398"/>
      <c r="DE105" s="398"/>
      <c r="DF105" s="398"/>
      <c r="DG105" s="398"/>
      <c r="DH105" s="398"/>
      <c r="DI105" s="398"/>
      <c r="DJ105" s="398"/>
      <c r="DK105" s="398"/>
      <c r="DL105" s="398"/>
      <c r="DM105" s="398"/>
      <c r="DN105" s="398"/>
      <c r="DO105" s="398"/>
      <c r="DP105" s="398"/>
      <c r="DQ105" s="398"/>
      <c r="DR105" s="398"/>
      <c r="DS105" s="398"/>
      <c r="DT105" s="398"/>
      <c r="DU105" s="398"/>
      <c r="DV105" s="398"/>
      <c r="DW105" s="398"/>
      <c r="DX105" s="398"/>
      <c r="DY105" s="398"/>
      <c r="DZ105" s="398"/>
      <c r="EA105" s="398"/>
      <c r="EB105" s="398"/>
      <c r="EC105" s="398"/>
      <c r="ED105" s="398"/>
      <c r="EE105" s="398"/>
      <c r="EF105" s="398"/>
      <c r="EG105" s="398"/>
      <c r="EH105" s="398"/>
      <c r="EI105" s="398"/>
      <c r="EJ105" s="398"/>
      <c r="EK105" s="398"/>
      <c r="EL105" s="398"/>
      <c r="EM105" s="398"/>
      <c r="EN105" s="398"/>
      <c r="EO105" s="398"/>
      <c r="EP105" s="398"/>
      <c r="EQ105" s="398"/>
      <c r="ER105" s="398"/>
      <c r="ES105" s="398"/>
      <c r="ET105" s="398"/>
      <c r="EU105" s="398"/>
      <c r="EV105" s="398"/>
      <c r="EW105" s="398"/>
      <c r="EX105" s="398"/>
      <c r="EY105" s="398"/>
      <c r="EZ105" s="398"/>
      <c r="FA105" s="398"/>
      <c r="FB105" s="398"/>
      <c r="FC105" s="398"/>
      <c r="FD105" s="398"/>
      <c r="FE105" s="398"/>
      <c r="FF105" s="398"/>
      <c r="FG105" s="398"/>
      <c r="FH105" s="398"/>
      <c r="FI105" s="398"/>
      <c r="FJ105" s="398"/>
      <c r="FK105" s="398"/>
      <c r="FL105" s="398"/>
      <c r="FM105" s="398"/>
      <c r="FN105" s="398"/>
      <c r="FO105" s="398"/>
      <c r="FP105" s="398"/>
      <c r="FQ105" s="398"/>
      <c r="FR105" s="398"/>
      <c r="FS105" s="398"/>
      <c r="FT105" s="398"/>
      <c r="FU105" s="398"/>
      <c r="FV105" s="398"/>
      <c r="FW105" s="398"/>
      <c r="FX105" s="398"/>
      <c r="FY105" s="398"/>
      <c r="FZ105" s="398"/>
      <c r="GA105" s="398"/>
      <c r="GB105" s="398"/>
      <c r="GC105" s="398"/>
      <c r="GD105" s="398"/>
      <c r="GE105" s="398"/>
      <c r="GF105" s="398"/>
      <c r="GG105" s="398"/>
      <c r="GH105" s="398"/>
      <c r="GI105" s="398"/>
      <c r="GJ105" s="398"/>
      <c r="GK105" s="398"/>
      <c r="GL105" s="398"/>
      <c r="GM105" s="398"/>
      <c r="GN105" s="398"/>
    </row>
    <row r="106" spans="2:196" s="74" customFormat="1" ht="17.25" customHeight="1">
      <c r="B106" s="401" t="s">
        <v>341</v>
      </c>
      <c r="C106" s="395"/>
      <c r="D106" s="395"/>
      <c r="E106" s="395"/>
      <c r="F106" s="403">
        <v>31842167</v>
      </c>
      <c r="G106" s="403">
        <v>64205833</v>
      </c>
      <c r="H106" s="398"/>
      <c r="I106" s="398"/>
      <c r="J106" s="398"/>
      <c r="K106" s="398"/>
      <c r="L106" s="398"/>
      <c r="M106" s="398"/>
      <c r="N106" s="398"/>
      <c r="O106" s="398"/>
      <c r="P106" s="398"/>
      <c r="Q106" s="398"/>
      <c r="R106" s="398"/>
      <c r="S106" s="398"/>
      <c r="T106" s="398"/>
      <c r="U106" s="398"/>
      <c r="V106" s="398"/>
      <c r="W106" s="398"/>
      <c r="X106" s="398"/>
      <c r="Y106" s="398"/>
      <c r="Z106" s="398"/>
      <c r="AA106" s="398"/>
      <c r="AB106" s="398"/>
      <c r="AC106" s="398"/>
      <c r="AD106" s="398"/>
      <c r="AE106" s="398"/>
      <c r="AF106" s="398"/>
      <c r="AG106" s="398"/>
      <c r="AH106" s="398"/>
      <c r="AI106" s="398"/>
      <c r="AJ106" s="398"/>
      <c r="AK106" s="398"/>
      <c r="AL106" s="398"/>
      <c r="AM106" s="398"/>
      <c r="AN106" s="398"/>
      <c r="AO106" s="398"/>
      <c r="AP106" s="398"/>
      <c r="AQ106" s="398"/>
      <c r="AR106" s="398"/>
      <c r="AS106" s="398"/>
      <c r="AT106" s="398"/>
      <c r="AU106" s="398"/>
      <c r="AV106" s="398"/>
      <c r="AW106" s="398"/>
      <c r="AX106" s="398"/>
      <c r="AY106" s="398"/>
      <c r="AZ106" s="398"/>
      <c r="BA106" s="398"/>
      <c r="BB106" s="398"/>
      <c r="BC106" s="398"/>
      <c r="BD106" s="398"/>
      <c r="BE106" s="398"/>
      <c r="BF106" s="398"/>
      <c r="BG106" s="398"/>
      <c r="BH106" s="398"/>
      <c r="BI106" s="398"/>
      <c r="BJ106" s="398"/>
      <c r="BK106" s="398"/>
      <c r="BL106" s="398"/>
      <c r="BM106" s="398"/>
      <c r="BN106" s="398"/>
      <c r="BO106" s="398"/>
      <c r="BP106" s="398"/>
      <c r="BQ106" s="398"/>
      <c r="BR106" s="398"/>
      <c r="BS106" s="398"/>
      <c r="BT106" s="398"/>
      <c r="BU106" s="398"/>
      <c r="BV106" s="398"/>
      <c r="BW106" s="398"/>
      <c r="BX106" s="398"/>
      <c r="BY106" s="398"/>
      <c r="BZ106" s="398"/>
      <c r="CA106" s="398"/>
      <c r="CB106" s="398"/>
      <c r="CC106" s="398"/>
      <c r="CD106" s="398"/>
      <c r="CE106" s="398"/>
      <c r="CF106" s="398"/>
      <c r="CG106" s="398"/>
      <c r="CH106" s="398"/>
      <c r="CI106" s="398"/>
      <c r="CJ106" s="398"/>
      <c r="CK106" s="398"/>
      <c r="CL106" s="398"/>
      <c r="CM106" s="398"/>
      <c r="CN106" s="398"/>
      <c r="CO106" s="398"/>
      <c r="CP106" s="398"/>
      <c r="CQ106" s="398"/>
      <c r="CR106" s="398"/>
      <c r="CS106" s="398"/>
      <c r="CT106" s="398"/>
      <c r="CU106" s="398"/>
      <c r="CV106" s="398"/>
      <c r="CW106" s="398"/>
      <c r="CX106" s="398"/>
      <c r="CY106" s="398"/>
      <c r="CZ106" s="398"/>
      <c r="DA106" s="398"/>
      <c r="DB106" s="398"/>
      <c r="DC106" s="398"/>
      <c r="DD106" s="398"/>
      <c r="DE106" s="398"/>
      <c r="DF106" s="398"/>
      <c r="DG106" s="398"/>
      <c r="DH106" s="398"/>
      <c r="DI106" s="398"/>
      <c r="DJ106" s="398"/>
      <c r="DK106" s="398"/>
      <c r="DL106" s="398"/>
      <c r="DM106" s="398"/>
      <c r="DN106" s="398"/>
      <c r="DO106" s="398"/>
      <c r="DP106" s="398"/>
      <c r="DQ106" s="398"/>
      <c r="DR106" s="398"/>
      <c r="DS106" s="398"/>
      <c r="DT106" s="398"/>
      <c r="DU106" s="398"/>
      <c r="DV106" s="398"/>
      <c r="DW106" s="398"/>
      <c r="DX106" s="398"/>
      <c r="DY106" s="398"/>
      <c r="DZ106" s="398"/>
      <c r="EA106" s="398"/>
      <c r="EB106" s="398"/>
      <c r="EC106" s="398"/>
      <c r="ED106" s="398"/>
      <c r="EE106" s="398"/>
      <c r="EF106" s="398"/>
      <c r="EG106" s="398"/>
      <c r="EH106" s="398"/>
      <c r="EI106" s="398"/>
      <c r="EJ106" s="398"/>
      <c r="EK106" s="398"/>
      <c r="EL106" s="398"/>
      <c r="EM106" s="398"/>
      <c r="EN106" s="398"/>
      <c r="EO106" s="398"/>
      <c r="EP106" s="398"/>
      <c r="EQ106" s="398"/>
      <c r="ER106" s="398"/>
      <c r="ES106" s="398"/>
      <c r="ET106" s="398"/>
      <c r="EU106" s="398"/>
      <c r="EV106" s="398"/>
      <c r="EW106" s="398"/>
      <c r="EX106" s="398"/>
      <c r="EY106" s="398"/>
      <c r="EZ106" s="398"/>
      <c r="FA106" s="398"/>
      <c r="FB106" s="398"/>
      <c r="FC106" s="398"/>
      <c r="FD106" s="398"/>
      <c r="FE106" s="398"/>
      <c r="FF106" s="398"/>
      <c r="FG106" s="398"/>
      <c r="FH106" s="398"/>
      <c r="FI106" s="398"/>
      <c r="FJ106" s="398"/>
      <c r="FK106" s="398"/>
      <c r="FL106" s="398"/>
      <c r="FM106" s="398"/>
      <c r="FN106" s="398"/>
      <c r="FO106" s="398"/>
      <c r="FP106" s="398"/>
      <c r="FQ106" s="398"/>
      <c r="FR106" s="398"/>
      <c r="FS106" s="398"/>
      <c r="FT106" s="398"/>
      <c r="FU106" s="398"/>
      <c r="FV106" s="398"/>
      <c r="FW106" s="398"/>
      <c r="FX106" s="398"/>
      <c r="FY106" s="398"/>
      <c r="FZ106" s="398"/>
      <c r="GA106" s="398"/>
      <c r="GB106" s="398"/>
      <c r="GC106" s="398"/>
      <c r="GD106" s="398"/>
      <c r="GE106" s="398"/>
      <c r="GF106" s="398"/>
      <c r="GG106" s="398"/>
      <c r="GH106" s="398"/>
      <c r="GI106" s="398"/>
      <c r="GJ106" s="398"/>
      <c r="GK106" s="398"/>
      <c r="GL106" s="398"/>
      <c r="GM106" s="398"/>
      <c r="GN106" s="398"/>
    </row>
    <row r="107" spans="2:196" s="74" customFormat="1" ht="17.25" customHeight="1">
      <c r="B107" s="394" t="s">
        <v>724</v>
      </c>
      <c r="C107" s="395"/>
      <c r="D107" s="395"/>
      <c r="E107" s="395"/>
      <c r="F107" s="405">
        <v>1829828496</v>
      </c>
      <c r="G107" s="405">
        <v>2587652657</v>
      </c>
      <c r="H107" s="398"/>
      <c r="I107" s="398"/>
      <c r="J107" s="398"/>
      <c r="K107" s="398"/>
      <c r="L107" s="398"/>
      <c r="M107" s="398"/>
      <c r="N107" s="398"/>
      <c r="O107" s="398"/>
      <c r="P107" s="398"/>
      <c r="Q107" s="398"/>
      <c r="R107" s="398"/>
      <c r="S107" s="398"/>
      <c r="T107" s="398"/>
      <c r="U107" s="398"/>
      <c r="V107" s="398"/>
      <c r="W107" s="398"/>
      <c r="X107" s="398"/>
      <c r="Y107" s="398"/>
      <c r="Z107" s="398"/>
      <c r="AA107" s="398"/>
      <c r="AB107" s="398"/>
      <c r="AC107" s="398"/>
      <c r="AD107" s="398"/>
      <c r="AE107" s="398"/>
      <c r="AF107" s="398"/>
      <c r="AG107" s="398"/>
      <c r="AH107" s="398"/>
      <c r="AI107" s="398"/>
      <c r="AJ107" s="398"/>
      <c r="AK107" s="398"/>
      <c r="AL107" s="398"/>
      <c r="AM107" s="398"/>
      <c r="AN107" s="398"/>
      <c r="AO107" s="398"/>
      <c r="AP107" s="398"/>
      <c r="AQ107" s="398"/>
      <c r="AR107" s="398"/>
      <c r="AS107" s="398"/>
      <c r="AT107" s="398"/>
      <c r="AU107" s="398"/>
      <c r="AV107" s="398"/>
      <c r="AW107" s="398"/>
      <c r="AX107" s="398"/>
      <c r="AY107" s="398"/>
      <c r="AZ107" s="398"/>
      <c r="BA107" s="398"/>
      <c r="BB107" s="398"/>
      <c r="BC107" s="398"/>
      <c r="BD107" s="398"/>
      <c r="BE107" s="398"/>
      <c r="BF107" s="398"/>
      <c r="BG107" s="398"/>
      <c r="BH107" s="398"/>
      <c r="BI107" s="398"/>
      <c r="BJ107" s="398"/>
      <c r="BK107" s="398"/>
      <c r="BL107" s="398"/>
      <c r="BM107" s="398"/>
      <c r="BN107" s="398"/>
      <c r="BO107" s="398"/>
      <c r="BP107" s="398"/>
      <c r="BQ107" s="398"/>
      <c r="BR107" s="398"/>
      <c r="BS107" s="398"/>
      <c r="BT107" s="398"/>
      <c r="BU107" s="398"/>
      <c r="BV107" s="398"/>
      <c r="BW107" s="398"/>
      <c r="BX107" s="398"/>
      <c r="BY107" s="398"/>
      <c r="BZ107" s="398"/>
      <c r="CA107" s="398"/>
      <c r="CB107" s="398"/>
      <c r="CC107" s="398"/>
      <c r="CD107" s="398"/>
      <c r="CE107" s="398"/>
      <c r="CF107" s="398"/>
      <c r="CG107" s="398"/>
      <c r="CH107" s="398"/>
      <c r="CI107" s="398"/>
      <c r="CJ107" s="398"/>
      <c r="CK107" s="398"/>
      <c r="CL107" s="398"/>
      <c r="CM107" s="398"/>
      <c r="CN107" s="398"/>
      <c r="CO107" s="398"/>
      <c r="CP107" s="398"/>
      <c r="CQ107" s="398"/>
      <c r="CR107" s="398"/>
      <c r="CS107" s="398"/>
      <c r="CT107" s="398"/>
      <c r="CU107" s="398"/>
      <c r="CV107" s="398"/>
      <c r="CW107" s="398"/>
      <c r="CX107" s="398"/>
      <c r="CY107" s="398"/>
      <c r="CZ107" s="398"/>
      <c r="DA107" s="398"/>
      <c r="DB107" s="398"/>
      <c r="DC107" s="398"/>
      <c r="DD107" s="398"/>
      <c r="DE107" s="398"/>
      <c r="DF107" s="398"/>
      <c r="DG107" s="398"/>
      <c r="DH107" s="398"/>
      <c r="DI107" s="398"/>
      <c r="DJ107" s="398"/>
      <c r="DK107" s="398"/>
      <c r="DL107" s="398"/>
      <c r="DM107" s="398"/>
      <c r="DN107" s="398"/>
      <c r="DO107" s="398"/>
      <c r="DP107" s="398"/>
      <c r="DQ107" s="398"/>
      <c r="DR107" s="398"/>
      <c r="DS107" s="398"/>
      <c r="DT107" s="398"/>
      <c r="DU107" s="398"/>
      <c r="DV107" s="398"/>
      <c r="DW107" s="398"/>
      <c r="DX107" s="398"/>
      <c r="DY107" s="398"/>
      <c r="DZ107" s="398"/>
      <c r="EA107" s="398"/>
      <c r="EB107" s="398"/>
      <c r="EC107" s="398"/>
      <c r="ED107" s="398"/>
      <c r="EE107" s="398"/>
      <c r="EF107" s="398"/>
      <c r="EG107" s="398"/>
      <c r="EH107" s="398"/>
      <c r="EI107" s="398"/>
      <c r="EJ107" s="398"/>
      <c r="EK107" s="398"/>
      <c r="EL107" s="398"/>
      <c r="EM107" s="398"/>
      <c r="EN107" s="398"/>
      <c r="EO107" s="398"/>
      <c r="EP107" s="398"/>
      <c r="EQ107" s="398"/>
      <c r="ER107" s="398"/>
      <c r="ES107" s="398"/>
      <c r="ET107" s="398"/>
      <c r="EU107" s="398"/>
      <c r="EV107" s="398"/>
      <c r="EW107" s="398"/>
      <c r="EX107" s="398"/>
      <c r="EY107" s="398"/>
      <c r="EZ107" s="398"/>
      <c r="FA107" s="398"/>
      <c r="FB107" s="398"/>
      <c r="FC107" s="398"/>
      <c r="FD107" s="398"/>
      <c r="FE107" s="398"/>
      <c r="FF107" s="398"/>
      <c r="FG107" s="398"/>
      <c r="FH107" s="398"/>
      <c r="FI107" s="398"/>
      <c r="FJ107" s="398"/>
      <c r="FK107" s="398"/>
      <c r="FL107" s="398"/>
      <c r="FM107" s="398"/>
      <c r="FN107" s="398"/>
      <c r="FO107" s="398"/>
      <c r="FP107" s="398"/>
      <c r="FQ107" s="398"/>
      <c r="FR107" s="398"/>
      <c r="FS107" s="398"/>
      <c r="FT107" s="398"/>
      <c r="FU107" s="398"/>
      <c r="FV107" s="398"/>
      <c r="FW107" s="398"/>
      <c r="FX107" s="398"/>
      <c r="FY107" s="398"/>
      <c r="FZ107" s="398"/>
      <c r="GA107" s="398"/>
      <c r="GB107" s="398"/>
      <c r="GC107" s="398"/>
      <c r="GD107" s="398"/>
      <c r="GE107" s="398"/>
      <c r="GF107" s="398"/>
      <c r="GG107" s="398"/>
      <c r="GH107" s="398"/>
      <c r="GI107" s="398"/>
      <c r="GJ107" s="398"/>
      <c r="GK107" s="398"/>
      <c r="GL107" s="398"/>
      <c r="GM107" s="398"/>
      <c r="GN107" s="398"/>
    </row>
    <row r="108" spans="1:196" s="74" customFormat="1" ht="17.25" customHeight="1">
      <c r="A108" s="394" t="s">
        <v>342</v>
      </c>
      <c r="B108" s="395"/>
      <c r="C108" s="395"/>
      <c r="D108" s="395"/>
      <c r="E108" s="395"/>
      <c r="F108" s="68" t="s">
        <v>57</v>
      </c>
      <c r="G108" s="68" t="s">
        <v>56</v>
      </c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8"/>
      <c r="W108" s="398"/>
      <c r="X108" s="398"/>
      <c r="Y108" s="398"/>
      <c r="Z108" s="398"/>
      <c r="AA108" s="398"/>
      <c r="AB108" s="398"/>
      <c r="AC108" s="398"/>
      <c r="AD108" s="398"/>
      <c r="AE108" s="398"/>
      <c r="AF108" s="398"/>
      <c r="AG108" s="398"/>
      <c r="AH108" s="398"/>
      <c r="AI108" s="398"/>
      <c r="AJ108" s="398"/>
      <c r="AK108" s="398"/>
      <c r="AL108" s="398"/>
      <c r="AM108" s="398"/>
      <c r="AN108" s="398"/>
      <c r="AO108" s="398"/>
      <c r="AP108" s="398"/>
      <c r="AQ108" s="398"/>
      <c r="AR108" s="398"/>
      <c r="AS108" s="398"/>
      <c r="AT108" s="398"/>
      <c r="AU108" s="398"/>
      <c r="AV108" s="398"/>
      <c r="AW108" s="398"/>
      <c r="AX108" s="398"/>
      <c r="AY108" s="398"/>
      <c r="AZ108" s="398"/>
      <c r="BA108" s="398"/>
      <c r="BB108" s="398"/>
      <c r="BC108" s="398"/>
      <c r="BD108" s="398"/>
      <c r="BE108" s="398"/>
      <c r="BF108" s="398"/>
      <c r="BG108" s="398"/>
      <c r="BH108" s="398"/>
      <c r="BI108" s="398"/>
      <c r="BJ108" s="398"/>
      <c r="BK108" s="398"/>
      <c r="BL108" s="398"/>
      <c r="BM108" s="398"/>
      <c r="BN108" s="398"/>
      <c r="BO108" s="398"/>
      <c r="BP108" s="398"/>
      <c r="BQ108" s="398"/>
      <c r="BR108" s="398"/>
      <c r="BS108" s="398"/>
      <c r="BT108" s="398"/>
      <c r="BU108" s="398"/>
      <c r="BV108" s="398"/>
      <c r="BW108" s="398"/>
      <c r="BX108" s="398"/>
      <c r="BY108" s="398"/>
      <c r="BZ108" s="398"/>
      <c r="CA108" s="398"/>
      <c r="CB108" s="398"/>
      <c r="CC108" s="398"/>
      <c r="CD108" s="398"/>
      <c r="CE108" s="398"/>
      <c r="CF108" s="398"/>
      <c r="CG108" s="398"/>
      <c r="CH108" s="398"/>
      <c r="CI108" s="398"/>
      <c r="CJ108" s="398"/>
      <c r="CK108" s="398"/>
      <c r="CL108" s="398"/>
      <c r="CM108" s="398"/>
      <c r="CN108" s="398"/>
      <c r="CO108" s="398"/>
      <c r="CP108" s="398"/>
      <c r="CQ108" s="398"/>
      <c r="CR108" s="398"/>
      <c r="CS108" s="398"/>
      <c r="CT108" s="398"/>
      <c r="CU108" s="398"/>
      <c r="CV108" s="398"/>
      <c r="CW108" s="398"/>
      <c r="CX108" s="398"/>
      <c r="CY108" s="398"/>
      <c r="CZ108" s="398"/>
      <c r="DA108" s="398"/>
      <c r="DB108" s="398"/>
      <c r="DC108" s="398"/>
      <c r="DD108" s="398"/>
      <c r="DE108" s="398"/>
      <c r="DF108" s="398"/>
      <c r="DG108" s="398"/>
      <c r="DH108" s="398"/>
      <c r="DI108" s="398"/>
      <c r="DJ108" s="398"/>
      <c r="DK108" s="398"/>
      <c r="DL108" s="398"/>
      <c r="DM108" s="398"/>
      <c r="DN108" s="398"/>
      <c r="DO108" s="398"/>
      <c r="DP108" s="398"/>
      <c r="DQ108" s="398"/>
      <c r="DR108" s="398"/>
      <c r="DS108" s="398"/>
      <c r="DT108" s="398"/>
      <c r="DU108" s="398"/>
      <c r="DV108" s="398"/>
      <c r="DW108" s="398"/>
      <c r="DX108" s="398"/>
      <c r="DY108" s="398"/>
      <c r="DZ108" s="398"/>
      <c r="EA108" s="398"/>
      <c r="EB108" s="398"/>
      <c r="EC108" s="398"/>
      <c r="ED108" s="398"/>
      <c r="EE108" s="398"/>
      <c r="EF108" s="398"/>
      <c r="EG108" s="398"/>
      <c r="EH108" s="398"/>
      <c r="EI108" s="398"/>
      <c r="EJ108" s="398"/>
      <c r="EK108" s="398"/>
      <c r="EL108" s="398"/>
      <c r="EM108" s="398"/>
      <c r="EN108" s="398"/>
      <c r="EO108" s="398"/>
      <c r="EP108" s="398"/>
      <c r="EQ108" s="398"/>
      <c r="ER108" s="398"/>
      <c r="ES108" s="398"/>
      <c r="ET108" s="398"/>
      <c r="EU108" s="398"/>
      <c r="EV108" s="398"/>
      <c r="EW108" s="398"/>
      <c r="EX108" s="398"/>
      <c r="EY108" s="398"/>
      <c r="EZ108" s="398"/>
      <c r="FA108" s="398"/>
      <c r="FB108" s="398"/>
      <c r="FC108" s="398"/>
      <c r="FD108" s="398"/>
      <c r="FE108" s="398"/>
      <c r="FF108" s="398"/>
      <c r="FG108" s="398"/>
      <c r="FH108" s="398"/>
      <c r="FI108" s="398"/>
      <c r="FJ108" s="398"/>
      <c r="FK108" s="398"/>
      <c r="FL108" s="398"/>
      <c r="FM108" s="398"/>
      <c r="FN108" s="398"/>
      <c r="FO108" s="398"/>
      <c r="FP108" s="398"/>
      <c r="FQ108" s="398"/>
      <c r="FR108" s="398"/>
      <c r="FS108" s="398"/>
      <c r="FT108" s="398"/>
      <c r="FU108" s="398"/>
      <c r="FV108" s="398"/>
      <c r="FW108" s="398"/>
      <c r="FX108" s="398"/>
      <c r="FY108" s="398"/>
      <c r="FZ108" s="398"/>
      <c r="GA108" s="398"/>
      <c r="GB108" s="398"/>
      <c r="GC108" s="398"/>
      <c r="GD108" s="398"/>
      <c r="GE108" s="398"/>
      <c r="GF108" s="398"/>
      <c r="GG108" s="398"/>
      <c r="GH108" s="398"/>
      <c r="GI108" s="398"/>
      <c r="GJ108" s="398"/>
      <c r="GK108" s="398"/>
      <c r="GL108" s="398"/>
      <c r="GM108" s="398"/>
      <c r="GN108" s="398"/>
    </row>
    <row r="109" spans="1:196" s="74" customFormat="1" ht="17.25" customHeight="1">
      <c r="A109" s="401"/>
      <c r="B109" s="401" t="s">
        <v>343</v>
      </c>
      <c r="C109" s="395"/>
      <c r="D109" s="395"/>
      <c r="E109" s="395"/>
      <c r="F109" s="403">
        <v>5645363224</v>
      </c>
      <c r="G109" s="403">
        <v>6081141800</v>
      </c>
      <c r="H109" s="398"/>
      <c r="I109" s="398"/>
      <c r="J109" s="398"/>
      <c r="K109" s="398"/>
      <c r="L109" s="398"/>
      <c r="M109" s="398"/>
      <c r="N109" s="398"/>
      <c r="O109" s="398"/>
      <c r="P109" s="398"/>
      <c r="Q109" s="398"/>
      <c r="R109" s="398"/>
      <c r="S109" s="398"/>
      <c r="T109" s="398"/>
      <c r="U109" s="398"/>
      <c r="V109" s="398"/>
      <c r="W109" s="398"/>
      <c r="X109" s="398"/>
      <c r="Y109" s="398"/>
      <c r="Z109" s="398"/>
      <c r="AA109" s="398"/>
      <c r="AB109" s="398"/>
      <c r="AC109" s="398"/>
      <c r="AD109" s="398"/>
      <c r="AE109" s="398"/>
      <c r="AF109" s="398"/>
      <c r="AG109" s="398"/>
      <c r="AH109" s="398"/>
      <c r="AI109" s="398"/>
      <c r="AJ109" s="398"/>
      <c r="AK109" s="398"/>
      <c r="AL109" s="398"/>
      <c r="AM109" s="398"/>
      <c r="AN109" s="398"/>
      <c r="AO109" s="398"/>
      <c r="AP109" s="398"/>
      <c r="AQ109" s="398"/>
      <c r="AR109" s="398"/>
      <c r="AS109" s="398"/>
      <c r="AT109" s="398"/>
      <c r="AU109" s="398"/>
      <c r="AV109" s="398"/>
      <c r="AW109" s="398"/>
      <c r="AX109" s="398"/>
      <c r="AY109" s="398"/>
      <c r="AZ109" s="398"/>
      <c r="BA109" s="398"/>
      <c r="BB109" s="398"/>
      <c r="BC109" s="398"/>
      <c r="BD109" s="398"/>
      <c r="BE109" s="398"/>
      <c r="BF109" s="398"/>
      <c r="BG109" s="398"/>
      <c r="BH109" s="398"/>
      <c r="BI109" s="398"/>
      <c r="BJ109" s="398"/>
      <c r="BK109" s="398"/>
      <c r="BL109" s="398"/>
      <c r="BM109" s="398"/>
      <c r="BN109" s="398"/>
      <c r="BO109" s="398"/>
      <c r="BP109" s="398"/>
      <c r="BQ109" s="398"/>
      <c r="BR109" s="398"/>
      <c r="BS109" s="398"/>
      <c r="BT109" s="398"/>
      <c r="BU109" s="398"/>
      <c r="BV109" s="398"/>
      <c r="BW109" s="398"/>
      <c r="BX109" s="398"/>
      <c r="BY109" s="398"/>
      <c r="BZ109" s="398"/>
      <c r="CA109" s="398"/>
      <c r="CB109" s="398"/>
      <c r="CC109" s="398"/>
      <c r="CD109" s="398"/>
      <c r="CE109" s="398"/>
      <c r="CF109" s="398"/>
      <c r="CG109" s="398"/>
      <c r="CH109" s="398"/>
      <c r="CI109" s="398"/>
      <c r="CJ109" s="398"/>
      <c r="CK109" s="398"/>
      <c r="CL109" s="398"/>
      <c r="CM109" s="398"/>
      <c r="CN109" s="398"/>
      <c r="CO109" s="398"/>
      <c r="CP109" s="398"/>
      <c r="CQ109" s="398"/>
      <c r="CR109" s="398"/>
      <c r="CS109" s="398"/>
      <c r="CT109" s="398"/>
      <c r="CU109" s="398"/>
      <c r="CV109" s="398"/>
      <c r="CW109" s="398"/>
      <c r="CX109" s="398"/>
      <c r="CY109" s="398"/>
      <c r="CZ109" s="398"/>
      <c r="DA109" s="398"/>
      <c r="DB109" s="398"/>
      <c r="DC109" s="398"/>
      <c r="DD109" s="398"/>
      <c r="DE109" s="398"/>
      <c r="DF109" s="398"/>
      <c r="DG109" s="398"/>
      <c r="DH109" s="398"/>
      <c r="DI109" s="398"/>
      <c r="DJ109" s="398"/>
      <c r="DK109" s="398"/>
      <c r="DL109" s="398"/>
      <c r="DM109" s="398"/>
      <c r="DN109" s="398"/>
      <c r="DO109" s="398"/>
      <c r="DP109" s="398"/>
      <c r="DQ109" s="398"/>
      <c r="DR109" s="398"/>
      <c r="DS109" s="398"/>
      <c r="DT109" s="398"/>
      <c r="DU109" s="398"/>
      <c r="DV109" s="398"/>
      <c r="DW109" s="398"/>
      <c r="DX109" s="398"/>
      <c r="DY109" s="398"/>
      <c r="DZ109" s="398"/>
      <c r="EA109" s="398"/>
      <c r="EB109" s="398"/>
      <c r="EC109" s="398"/>
      <c r="ED109" s="398"/>
      <c r="EE109" s="398"/>
      <c r="EF109" s="398"/>
      <c r="EG109" s="398"/>
      <c r="EH109" s="398"/>
      <c r="EI109" s="398"/>
      <c r="EJ109" s="398"/>
      <c r="EK109" s="398"/>
      <c r="EL109" s="398"/>
      <c r="EM109" s="398"/>
      <c r="EN109" s="398"/>
      <c r="EO109" s="398"/>
      <c r="EP109" s="398"/>
      <c r="EQ109" s="398"/>
      <c r="ER109" s="398"/>
      <c r="ES109" s="398"/>
      <c r="ET109" s="398"/>
      <c r="EU109" s="398"/>
      <c r="EV109" s="398"/>
      <c r="EW109" s="398"/>
      <c r="EX109" s="398"/>
      <c r="EY109" s="398"/>
      <c r="EZ109" s="398"/>
      <c r="FA109" s="398"/>
      <c r="FB109" s="398"/>
      <c r="FC109" s="398"/>
      <c r="FD109" s="398"/>
      <c r="FE109" s="398"/>
      <c r="FF109" s="398"/>
      <c r="FG109" s="398"/>
      <c r="FH109" s="398"/>
      <c r="FI109" s="398"/>
      <c r="FJ109" s="398"/>
      <c r="FK109" s="398"/>
      <c r="FL109" s="398"/>
      <c r="FM109" s="398"/>
      <c r="FN109" s="398"/>
      <c r="FO109" s="398"/>
      <c r="FP109" s="398"/>
      <c r="FQ109" s="398"/>
      <c r="FR109" s="398"/>
      <c r="FS109" s="398"/>
      <c r="FT109" s="398"/>
      <c r="FU109" s="398"/>
      <c r="FV109" s="398"/>
      <c r="FW109" s="398"/>
      <c r="FX109" s="398"/>
      <c r="FY109" s="398"/>
      <c r="FZ109" s="398"/>
      <c r="GA109" s="398"/>
      <c r="GB109" s="398"/>
      <c r="GC109" s="398"/>
      <c r="GD109" s="398"/>
      <c r="GE109" s="398"/>
      <c r="GF109" s="398"/>
      <c r="GG109" s="398"/>
      <c r="GH109" s="398"/>
      <c r="GI109" s="398"/>
      <c r="GJ109" s="398"/>
      <c r="GK109" s="398"/>
      <c r="GL109" s="398"/>
      <c r="GM109" s="398"/>
      <c r="GN109" s="398"/>
    </row>
    <row r="110" spans="1:196" s="74" customFormat="1" ht="17.25" customHeight="1">
      <c r="A110" s="401"/>
      <c r="B110" s="401" t="s">
        <v>344</v>
      </c>
      <c r="C110" s="395"/>
      <c r="D110" s="395"/>
      <c r="E110" s="395"/>
      <c r="F110" s="403">
        <v>0</v>
      </c>
      <c r="G110" s="403">
        <v>0</v>
      </c>
      <c r="H110" s="398"/>
      <c r="I110" s="398"/>
      <c r="J110" s="398"/>
      <c r="K110" s="398"/>
      <c r="L110" s="398"/>
      <c r="M110" s="398"/>
      <c r="N110" s="398"/>
      <c r="O110" s="398"/>
      <c r="P110" s="398"/>
      <c r="Q110" s="398"/>
      <c r="R110" s="398"/>
      <c r="S110" s="398"/>
      <c r="T110" s="398"/>
      <c r="U110" s="398"/>
      <c r="V110" s="398"/>
      <c r="W110" s="398"/>
      <c r="X110" s="398"/>
      <c r="Y110" s="398"/>
      <c r="Z110" s="398"/>
      <c r="AA110" s="398"/>
      <c r="AB110" s="398"/>
      <c r="AC110" s="398"/>
      <c r="AD110" s="398"/>
      <c r="AE110" s="398"/>
      <c r="AF110" s="398"/>
      <c r="AG110" s="398"/>
      <c r="AH110" s="398"/>
      <c r="AI110" s="398"/>
      <c r="AJ110" s="398"/>
      <c r="AK110" s="398"/>
      <c r="AL110" s="398"/>
      <c r="AM110" s="398"/>
      <c r="AN110" s="398"/>
      <c r="AO110" s="398"/>
      <c r="AP110" s="398"/>
      <c r="AQ110" s="398"/>
      <c r="AR110" s="398"/>
      <c r="AS110" s="398"/>
      <c r="AT110" s="398"/>
      <c r="AU110" s="398"/>
      <c r="AV110" s="398"/>
      <c r="AW110" s="398"/>
      <c r="AX110" s="398"/>
      <c r="AY110" s="398"/>
      <c r="AZ110" s="398"/>
      <c r="BA110" s="398"/>
      <c r="BB110" s="398"/>
      <c r="BC110" s="398"/>
      <c r="BD110" s="398"/>
      <c r="BE110" s="398"/>
      <c r="BF110" s="398"/>
      <c r="BG110" s="398"/>
      <c r="BH110" s="398"/>
      <c r="BI110" s="398"/>
      <c r="BJ110" s="398"/>
      <c r="BK110" s="398"/>
      <c r="BL110" s="398"/>
      <c r="BM110" s="398"/>
      <c r="BN110" s="398"/>
      <c r="BO110" s="398"/>
      <c r="BP110" s="398"/>
      <c r="BQ110" s="398"/>
      <c r="BR110" s="398"/>
      <c r="BS110" s="398"/>
      <c r="BT110" s="398"/>
      <c r="BU110" s="398"/>
      <c r="BV110" s="398"/>
      <c r="BW110" s="398"/>
      <c r="BX110" s="398"/>
      <c r="BY110" s="398"/>
      <c r="BZ110" s="398"/>
      <c r="CA110" s="398"/>
      <c r="CB110" s="398"/>
      <c r="CC110" s="398"/>
      <c r="CD110" s="398"/>
      <c r="CE110" s="398"/>
      <c r="CF110" s="398"/>
      <c r="CG110" s="398"/>
      <c r="CH110" s="398"/>
      <c r="CI110" s="398"/>
      <c r="CJ110" s="398"/>
      <c r="CK110" s="398"/>
      <c r="CL110" s="398"/>
      <c r="CM110" s="398"/>
      <c r="CN110" s="398"/>
      <c r="CO110" s="398"/>
      <c r="CP110" s="398"/>
      <c r="CQ110" s="398"/>
      <c r="CR110" s="398"/>
      <c r="CS110" s="398"/>
      <c r="CT110" s="398"/>
      <c r="CU110" s="398"/>
      <c r="CV110" s="398"/>
      <c r="CW110" s="398"/>
      <c r="CX110" s="398"/>
      <c r="CY110" s="398"/>
      <c r="CZ110" s="398"/>
      <c r="DA110" s="398"/>
      <c r="DB110" s="398"/>
      <c r="DC110" s="398"/>
      <c r="DD110" s="398"/>
      <c r="DE110" s="398"/>
      <c r="DF110" s="398"/>
      <c r="DG110" s="398"/>
      <c r="DH110" s="398"/>
      <c r="DI110" s="398"/>
      <c r="DJ110" s="398"/>
      <c r="DK110" s="398"/>
      <c r="DL110" s="398"/>
      <c r="DM110" s="398"/>
      <c r="DN110" s="398"/>
      <c r="DO110" s="398"/>
      <c r="DP110" s="398"/>
      <c r="DQ110" s="398"/>
      <c r="DR110" s="398"/>
      <c r="DS110" s="398"/>
      <c r="DT110" s="398"/>
      <c r="DU110" s="398"/>
      <c r="DV110" s="398"/>
      <c r="DW110" s="398"/>
      <c r="DX110" s="398"/>
      <c r="DY110" s="398"/>
      <c r="DZ110" s="398"/>
      <c r="EA110" s="398"/>
      <c r="EB110" s="398"/>
      <c r="EC110" s="398"/>
      <c r="ED110" s="398"/>
      <c r="EE110" s="398"/>
      <c r="EF110" s="398"/>
      <c r="EG110" s="398"/>
      <c r="EH110" s="398"/>
      <c r="EI110" s="398"/>
      <c r="EJ110" s="398"/>
      <c r="EK110" s="398"/>
      <c r="EL110" s="398"/>
      <c r="EM110" s="398"/>
      <c r="EN110" s="398"/>
      <c r="EO110" s="398"/>
      <c r="EP110" s="398"/>
      <c r="EQ110" s="398"/>
      <c r="ER110" s="398"/>
      <c r="ES110" s="398"/>
      <c r="ET110" s="398"/>
      <c r="EU110" s="398"/>
      <c r="EV110" s="398"/>
      <c r="EW110" s="398"/>
      <c r="EX110" s="398"/>
      <c r="EY110" s="398"/>
      <c r="EZ110" s="398"/>
      <c r="FA110" s="398"/>
      <c r="FB110" s="398"/>
      <c r="FC110" s="398"/>
      <c r="FD110" s="398"/>
      <c r="FE110" s="398"/>
      <c r="FF110" s="398"/>
      <c r="FG110" s="398"/>
      <c r="FH110" s="398"/>
      <c r="FI110" s="398"/>
      <c r="FJ110" s="398"/>
      <c r="FK110" s="398"/>
      <c r="FL110" s="398"/>
      <c r="FM110" s="398"/>
      <c r="FN110" s="398"/>
      <c r="FO110" s="398"/>
      <c r="FP110" s="398"/>
      <c r="FQ110" s="398"/>
      <c r="FR110" s="398"/>
      <c r="FS110" s="398"/>
      <c r="FT110" s="398"/>
      <c r="FU110" s="398"/>
      <c r="FV110" s="398"/>
      <c r="FW110" s="398"/>
      <c r="FX110" s="398"/>
      <c r="FY110" s="398"/>
      <c r="FZ110" s="398"/>
      <c r="GA110" s="398"/>
      <c r="GB110" s="398"/>
      <c r="GC110" s="398"/>
      <c r="GD110" s="398"/>
      <c r="GE110" s="398"/>
      <c r="GF110" s="398"/>
      <c r="GG110" s="398"/>
      <c r="GH110" s="398"/>
      <c r="GI110" s="398"/>
      <c r="GJ110" s="398"/>
      <c r="GK110" s="398"/>
      <c r="GL110" s="398"/>
      <c r="GM110" s="398"/>
      <c r="GN110" s="398"/>
    </row>
    <row r="111" spans="1:196" s="74" customFormat="1" ht="17.25" customHeight="1">
      <c r="A111" s="401"/>
      <c r="B111" s="395" t="s">
        <v>345</v>
      </c>
      <c r="C111" s="395"/>
      <c r="D111" s="395"/>
      <c r="E111" s="395"/>
      <c r="F111" s="403">
        <v>0</v>
      </c>
      <c r="G111" s="403">
        <v>0</v>
      </c>
      <c r="H111" s="398"/>
      <c r="I111" s="398"/>
      <c r="J111" s="398"/>
      <c r="K111" s="398"/>
      <c r="L111" s="398"/>
      <c r="M111" s="398"/>
      <c r="N111" s="398"/>
      <c r="O111" s="398"/>
      <c r="P111" s="398"/>
      <c r="Q111" s="398"/>
      <c r="R111" s="398"/>
      <c r="S111" s="398"/>
      <c r="T111" s="398"/>
      <c r="U111" s="398"/>
      <c r="V111" s="398"/>
      <c r="W111" s="398"/>
      <c r="X111" s="398"/>
      <c r="Y111" s="398"/>
      <c r="Z111" s="398"/>
      <c r="AA111" s="398"/>
      <c r="AB111" s="398"/>
      <c r="AC111" s="398"/>
      <c r="AD111" s="398"/>
      <c r="AE111" s="398"/>
      <c r="AF111" s="398"/>
      <c r="AG111" s="398"/>
      <c r="AH111" s="398"/>
      <c r="AI111" s="398"/>
      <c r="AJ111" s="398"/>
      <c r="AK111" s="398"/>
      <c r="AL111" s="398"/>
      <c r="AM111" s="398"/>
      <c r="AN111" s="398"/>
      <c r="AO111" s="398"/>
      <c r="AP111" s="398"/>
      <c r="AQ111" s="398"/>
      <c r="AR111" s="398"/>
      <c r="AS111" s="398"/>
      <c r="AT111" s="398"/>
      <c r="AU111" s="398"/>
      <c r="AV111" s="398"/>
      <c r="AW111" s="398"/>
      <c r="AX111" s="398"/>
      <c r="AY111" s="398"/>
      <c r="AZ111" s="398"/>
      <c r="BA111" s="398"/>
      <c r="BB111" s="398"/>
      <c r="BC111" s="398"/>
      <c r="BD111" s="398"/>
      <c r="BE111" s="398"/>
      <c r="BF111" s="398"/>
      <c r="BG111" s="398"/>
      <c r="BH111" s="398"/>
      <c r="BI111" s="398"/>
      <c r="BJ111" s="398"/>
      <c r="BK111" s="398"/>
      <c r="BL111" s="398"/>
      <c r="BM111" s="398"/>
      <c r="BN111" s="398"/>
      <c r="BO111" s="398"/>
      <c r="BP111" s="398"/>
      <c r="BQ111" s="398"/>
      <c r="BR111" s="398"/>
      <c r="BS111" s="398"/>
      <c r="BT111" s="398"/>
      <c r="BU111" s="398"/>
      <c r="BV111" s="398"/>
      <c r="BW111" s="398"/>
      <c r="BX111" s="398"/>
      <c r="BY111" s="398"/>
      <c r="BZ111" s="398"/>
      <c r="CA111" s="398"/>
      <c r="CB111" s="398"/>
      <c r="CC111" s="398"/>
      <c r="CD111" s="398"/>
      <c r="CE111" s="398"/>
      <c r="CF111" s="398"/>
      <c r="CG111" s="398"/>
      <c r="CH111" s="398"/>
      <c r="CI111" s="398"/>
      <c r="CJ111" s="398"/>
      <c r="CK111" s="398"/>
      <c r="CL111" s="398"/>
      <c r="CM111" s="398"/>
      <c r="CN111" s="398"/>
      <c r="CO111" s="398"/>
      <c r="CP111" s="398"/>
      <c r="CQ111" s="398"/>
      <c r="CR111" s="398"/>
      <c r="CS111" s="398"/>
      <c r="CT111" s="398"/>
      <c r="CU111" s="398"/>
      <c r="CV111" s="398"/>
      <c r="CW111" s="398"/>
      <c r="CX111" s="398"/>
      <c r="CY111" s="398"/>
      <c r="CZ111" s="398"/>
      <c r="DA111" s="398"/>
      <c r="DB111" s="398"/>
      <c r="DC111" s="398"/>
      <c r="DD111" s="398"/>
      <c r="DE111" s="398"/>
      <c r="DF111" s="398"/>
      <c r="DG111" s="398"/>
      <c r="DH111" s="398"/>
      <c r="DI111" s="398"/>
      <c r="DJ111" s="398"/>
      <c r="DK111" s="398"/>
      <c r="DL111" s="398"/>
      <c r="DM111" s="398"/>
      <c r="DN111" s="398"/>
      <c r="DO111" s="398"/>
      <c r="DP111" s="398"/>
      <c r="DQ111" s="398"/>
      <c r="DR111" s="398"/>
      <c r="DS111" s="398"/>
      <c r="DT111" s="398"/>
      <c r="DU111" s="398"/>
      <c r="DV111" s="398"/>
      <c r="DW111" s="398"/>
      <c r="DX111" s="398"/>
      <c r="DY111" s="398"/>
      <c r="DZ111" s="398"/>
      <c r="EA111" s="398"/>
      <c r="EB111" s="398"/>
      <c r="EC111" s="398"/>
      <c r="ED111" s="398"/>
      <c r="EE111" s="398"/>
      <c r="EF111" s="398"/>
      <c r="EG111" s="398"/>
      <c r="EH111" s="398"/>
      <c r="EI111" s="398"/>
      <c r="EJ111" s="398"/>
      <c r="EK111" s="398"/>
      <c r="EL111" s="398"/>
      <c r="EM111" s="398"/>
      <c r="EN111" s="398"/>
      <c r="EO111" s="398"/>
      <c r="EP111" s="398"/>
      <c r="EQ111" s="398"/>
      <c r="ER111" s="398"/>
      <c r="ES111" s="398"/>
      <c r="ET111" s="398"/>
      <c r="EU111" s="398"/>
      <c r="EV111" s="398"/>
      <c r="EW111" s="398"/>
      <c r="EX111" s="398"/>
      <c r="EY111" s="398"/>
      <c r="EZ111" s="398"/>
      <c r="FA111" s="398"/>
      <c r="FB111" s="398"/>
      <c r="FC111" s="398"/>
      <c r="FD111" s="398"/>
      <c r="FE111" s="398"/>
      <c r="FF111" s="398"/>
      <c r="FG111" s="398"/>
      <c r="FH111" s="398"/>
      <c r="FI111" s="398"/>
      <c r="FJ111" s="398"/>
      <c r="FK111" s="398"/>
      <c r="FL111" s="398"/>
      <c r="FM111" s="398"/>
      <c r="FN111" s="398"/>
      <c r="FO111" s="398"/>
      <c r="FP111" s="398"/>
      <c r="FQ111" s="398"/>
      <c r="FR111" s="398"/>
      <c r="FS111" s="398"/>
      <c r="FT111" s="398"/>
      <c r="FU111" s="398"/>
      <c r="FV111" s="398"/>
      <c r="FW111" s="398"/>
      <c r="FX111" s="398"/>
      <c r="FY111" s="398"/>
      <c r="FZ111" s="398"/>
      <c r="GA111" s="398"/>
      <c r="GB111" s="398"/>
      <c r="GC111" s="398"/>
      <c r="GD111" s="398"/>
      <c r="GE111" s="398"/>
      <c r="GF111" s="398"/>
      <c r="GG111" s="398"/>
      <c r="GH111" s="398"/>
      <c r="GI111" s="398"/>
      <c r="GJ111" s="398"/>
      <c r="GK111" s="398"/>
      <c r="GL111" s="398"/>
      <c r="GM111" s="398"/>
      <c r="GN111" s="398"/>
    </row>
    <row r="112" spans="1:196" s="74" customFormat="1" ht="17.25" customHeight="1">
      <c r="A112" s="401"/>
      <c r="B112" s="401" t="s">
        <v>346</v>
      </c>
      <c r="C112" s="395"/>
      <c r="D112" s="395"/>
      <c r="E112" s="395"/>
      <c r="F112" s="405">
        <v>5645363224</v>
      </c>
      <c r="G112" s="405">
        <v>6081141800</v>
      </c>
      <c r="H112" s="398"/>
      <c r="I112" s="398"/>
      <c r="J112" s="398"/>
      <c r="K112" s="398"/>
      <c r="L112" s="398"/>
      <c r="M112" s="398"/>
      <c r="N112" s="398"/>
      <c r="O112" s="398"/>
      <c r="P112" s="398"/>
      <c r="Q112" s="398"/>
      <c r="R112" s="398"/>
      <c r="S112" s="398"/>
      <c r="T112" s="398"/>
      <c r="U112" s="398"/>
      <c r="V112" s="398"/>
      <c r="W112" s="398"/>
      <c r="X112" s="398"/>
      <c r="Y112" s="398"/>
      <c r="Z112" s="398"/>
      <c r="AA112" s="398"/>
      <c r="AB112" s="398"/>
      <c r="AC112" s="398"/>
      <c r="AD112" s="398"/>
      <c r="AE112" s="398"/>
      <c r="AF112" s="398"/>
      <c r="AG112" s="398"/>
      <c r="AH112" s="398"/>
      <c r="AI112" s="398"/>
      <c r="AJ112" s="398"/>
      <c r="AK112" s="398"/>
      <c r="AL112" s="398"/>
      <c r="AM112" s="398"/>
      <c r="AN112" s="398"/>
      <c r="AO112" s="398"/>
      <c r="AP112" s="398"/>
      <c r="AQ112" s="398"/>
      <c r="AR112" s="398"/>
      <c r="AS112" s="398"/>
      <c r="AT112" s="398"/>
      <c r="AU112" s="398"/>
      <c r="AV112" s="398"/>
      <c r="AW112" s="398"/>
      <c r="AX112" s="398"/>
      <c r="AY112" s="398"/>
      <c r="AZ112" s="398"/>
      <c r="BA112" s="398"/>
      <c r="BB112" s="398"/>
      <c r="BC112" s="398"/>
      <c r="BD112" s="398"/>
      <c r="BE112" s="398"/>
      <c r="BF112" s="398"/>
      <c r="BG112" s="398"/>
      <c r="BH112" s="398"/>
      <c r="BI112" s="398"/>
      <c r="BJ112" s="398"/>
      <c r="BK112" s="398"/>
      <c r="BL112" s="398"/>
      <c r="BM112" s="398"/>
      <c r="BN112" s="398"/>
      <c r="BO112" s="398"/>
      <c r="BP112" s="398"/>
      <c r="BQ112" s="398"/>
      <c r="BR112" s="398"/>
      <c r="BS112" s="398"/>
      <c r="BT112" s="398"/>
      <c r="BU112" s="398"/>
      <c r="BV112" s="398"/>
      <c r="BW112" s="398"/>
      <c r="BX112" s="398"/>
      <c r="BY112" s="398"/>
      <c r="BZ112" s="398"/>
      <c r="CA112" s="398"/>
      <c r="CB112" s="398"/>
      <c r="CC112" s="398"/>
      <c r="CD112" s="398"/>
      <c r="CE112" s="398"/>
      <c r="CF112" s="398"/>
      <c r="CG112" s="398"/>
      <c r="CH112" s="398"/>
      <c r="CI112" s="398"/>
      <c r="CJ112" s="398"/>
      <c r="CK112" s="398"/>
      <c r="CL112" s="398"/>
      <c r="CM112" s="398"/>
      <c r="CN112" s="398"/>
      <c r="CO112" s="398"/>
      <c r="CP112" s="398"/>
      <c r="CQ112" s="398"/>
      <c r="CR112" s="398"/>
      <c r="CS112" s="398"/>
      <c r="CT112" s="398"/>
      <c r="CU112" s="398"/>
      <c r="CV112" s="398"/>
      <c r="CW112" s="398"/>
      <c r="CX112" s="398"/>
      <c r="CY112" s="398"/>
      <c r="CZ112" s="398"/>
      <c r="DA112" s="398"/>
      <c r="DB112" s="398"/>
      <c r="DC112" s="398"/>
      <c r="DD112" s="398"/>
      <c r="DE112" s="398"/>
      <c r="DF112" s="398"/>
      <c r="DG112" s="398"/>
      <c r="DH112" s="398"/>
      <c r="DI112" s="398"/>
      <c r="DJ112" s="398"/>
      <c r="DK112" s="398"/>
      <c r="DL112" s="398"/>
      <c r="DM112" s="398"/>
      <c r="DN112" s="398"/>
      <c r="DO112" s="398"/>
      <c r="DP112" s="398"/>
      <c r="DQ112" s="398"/>
      <c r="DR112" s="398"/>
      <c r="DS112" s="398"/>
      <c r="DT112" s="398"/>
      <c r="DU112" s="398"/>
      <c r="DV112" s="398"/>
      <c r="DW112" s="398"/>
      <c r="DX112" s="398"/>
      <c r="DY112" s="398"/>
      <c r="DZ112" s="398"/>
      <c r="EA112" s="398"/>
      <c r="EB112" s="398"/>
      <c r="EC112" s="398"/>
      <c r="ED112" s="398"/>
      <c r="EE112" s="398"/>
      <c r="EF112" s="398"/>
      <c r="EG112" s="398"/>
      <c r="EH112" s="398"/>
      <c r="EI112" s="398"/>
      <c r="EJ112" s="398"/>
      <c r="EK112" s="398"/>
      <c r="EL112" s="398"/>
      <c r="EM112" s="398"/>
      <c r="EN112" s="398"/>
      <c r="EO112" s="398"/>
      <c r="EP112" s="398"/>
      <c r="EQ112" s="398"/>
      <c r="ER112" s="398"/>
      <c r="ES112" s="398"/>
      <c r="ET112" s="398"/>
      <c r="EU112" s="398"/>
      <c r="EV112" s="398"/>
      <c r="EW112" s="398"/>
      <c r="EX112" s="398"/>
      <c r="EY112" s="398"/>
      <c r="EZ112" s="398"/>
      <c r="FA112" s="398"/>
      <c r="FB112" s="398"/>
      <c r="FC112" s="398"/>
      <c r="FD112" s="398"/>
      <c r="FE112" s="398"/>
      <c r="FF112" s="398"/>
      <c r="FG112" s="398"/>
      <c r="FH112" s="398"/>
      <c r="FI112" s="398"/>
      <c r="FJ112" s="398"/>
      <c r="FK112" s="398"/>
      <c r="FL112" s="398"/>
      <c r="FM112" s="398"/>
      <c r="FN112" s="398"/>
      <c r="FO112" s="398"/>
      <c r="FP112" s="398"/>
      <c r="FQ112" s="398"/>
      <c r="FR112" s="398"/>
      <c r="FS112" s="398"/>
      <c r="FT112" s="398"/>
      <c r="FU112" s="398"/>
      <c r="FV112" s="398"/>
      <c r="FW112" s="398"/>
      <c r="FX112" s="398"/>
      <c r="FY112" s="398"/>
      <c r="FZ112" s="398"/>
      <c r="GA112" s="398"/>
      <c r="GB112" s="398"/>
      <c r="GC112" s="398"/>
      <c r="GD112" s="398"/>
      <c r="GE112" s="398"/>
      <c r="GF112" s="398"/>
      <c r="GG112" s="398"/>
      <c r="GH112" s="398"/>
      <c r="GI112" s="398"/>
      <c r="GJ112" s="398"/>
      <c r="GK112" s="398"/>
      <c r="GL112" s="398"/>
      <c r="GM112" s="398"/>
      <c r="GN112" s="398"/>
    </row>
    <row r="113" spans="1:196" s="74" customFormat="1" ht="17.25" customHeight="1">
      <c r="A113" s="394" t="s">
        <v>347</v>
      </c>
      <c r="B113" s="395"/>
      <c r="C113" s="395"/>
      <c r="D113" s="395"/>
      <c r="E113" s="395"/>
      <c r="F113" s="68" t="s">
        <v>57</v>
      </c>
      <c r="G113" s="68" t="s">
        <v>56</v>
      </c>
      <c r="H113" s="398"/>
      <c r="I113" s="398"/>
      <c r="J113" s="398"/>
      <c r="K113" s="398"/>
      <c r="L113" s="398"/>
      <c r="M113" s="398"/>
      <c r="N113" s="398"/>
      <c r="O113" s="398"/>
      <c r="P113" s="398"/>
      <c r="Q113" s="398"/>
      <c r="R113" s="398"/>
      <c r="S113" s="398"/>
      <c r="T113" s="398"/>
      <c r="U113" s="398"/>
      <c r="V113" s="398"/>
      <c r="W113" s="398"/>
      <c r="X113" s="398"/>
      <c r="Y113" s="398"/>
      <c r="Z113" s="398"/>
      <c r="AA113" s="398"/>
      <c r="AB113" s="398"/>
      <c r="AC113" s="398"/>
      <c r="AD113" s="398"/>
      <c r="AE113" s="398"/>
      <c r="AF113" s="398"/>
      <c r="AG113" s="398"/>
      <c r="AH113" s="398"/>
      <c r="AI113" s="398"/>
      <c r="AJ113" s="398"/>
      <c r="AK113" s="398"/>
      <c r="AL113" s="398"/>
      <c r="AM113" s="398"/>
      <c r="AN113" s="398"/>
      <c r="AO113" s="398"/>
      <c r="AP113" s="398"/>
      <c r="AQ113" s="398"/>
      <c r="AR113" s="398"/>
      <c r="AS113" s="398"/>
      <c r="AT113" s="398"/>
      <c r="AU113" s="398"/>
      <c r="AV113" s="398"/>
      <c r="AW113" s="398"/>
      <c r="AX113" s="398"/>
      <c r="AY113" s="398"/>
      <c r="AZ113" s="398"/>
      <c r="BA113" s="398"/>
      <c r="BB113" s="398"/>
      <c r="BC113" s="398"/>
      <c r="BD113" s="398"/>
      <c r="BE113" s="398"/>
      <c r="BF113" s="398"/>
      <c r="BG113" s="398"/>
      <c r="BH113" s="398"/>
      <c r="BI113" s="398"/>
      <c r="BJ113" s="398"/>
      <c r="BK113" s="398"/>
      <c r="BL113" s="398"/>
      <c r="BM113" s="398"/>
      <c r="BN113" s="398"/>
      <c r="BO113" s="398"/>
      <c r="BP113" s="398"/>
      <c r="BQ113" s="398"/>
      <c r="BR113" s="398"/>
      <c r="BS113" s="398"/>
      <c r="BT113" s="398"/>
      <c r="BU113" s="398"/>
      <c r="BV113" s="398"/>
      <c r="BW113" s="398"/>
      <c r="BX113" s="398"/>
      <c r="BY113" s="398"/>
      <c r="BZ113" s="398"/>
      <c r="CA113" s="398"/>
      <c r="CB113" s="398"/>
      <c r="CC113" s="398"/>
      <c r="CD113" s="398"/>
      <c r="CE113" s="398"/>
      <c r="CF113" s="398"/>
      <c r="CG113" s="398"/>
      <c r="CH113" s="398"/>
      <c r="CI113" s="398"/>
      <c r="CJ113" s="398"/>
      <c r="CK113" s="398"/>
      <c r="CL113" s="398"/>
      <c r="CM113" s="398"/>
      <c r="CN113" s="398"/>
      <c r="CO113" s="398"/>
      <c r="CP113" s="398"/>
      <c r="CQ113" s="398"/>
      <c r="CR113" s="398"/>
      <c r="CS113" s="398"/>
      <c r="CT113" s="398"/>
      <c r="CU113" s="398"/>
      <c r="CV113" s="398"/>
      <c r="CW113" s="398"/>
      <c r="CX113" s="398"/>
      <c r="CY113" s="398"/>
      <c r="CZ113" s="398"/>
      <c r="DA113" s="398"/>
      <c r="DB113" s="398"/>
      <c r="DC113" s="398"/>
      <c r="DD113" s="398"/>
      <c r="DE113" s="398"/>
      <c r="DF113" s="398"/>
      <c r="DG113" s="398"/>
      <c r="DH113" s="398"/>
      <c r="DI113" s="398"/>
      <c r="DJ113" s="398"/>
      <c r="DK113" s="398"/>
      <c r="DL113" s="398"/>
      <c r="DM113" s="398"/>
      <c r="DN113" s="398"/>
      <c r="DO113" s="398"/>
      <c r="DP113" s="398"/>
      <c r="DQ113" s="398"/>
      <c r="DR113" s="398"/>
      <c r="DS113" s="398"/>
      <c r="DT113" s="398"/>
      <c r="DU113" s="398"/>
      <c r="DV113" s="398"/>
      <c r="DW113" s="398"/>
      <c r="DX113" s="398"/>
      <c r="DY113" s="398"/>
      <c r="DZ113" s="398"/>
      <c r="EA113" s="398"/>
      <c r="EB113" s="398"/>
      <c r="EC113" s="398"/>
      <c r="ED113" s="398"/>
      <c r="EE113" s="398"/>
      <c r="EF113" s="398"/>
      <c r="EG113" s="398"/>
      <c r="EH113" s="398"/>
      <c r="EI113" s="398"/>
      <c r="EJ113" s="398"/>
      <c r="EK113" s="398"/>
      <c r="EL113" s="398"/>
      <c r="EM113" s="398"/>
      <c r="EN113" s="398"/>
      <c r="EO113" s="398"/>
      <c r="EP113" s="398"/>
      <c r="EQ113" s="398"/>
      <c r="ER113" s="398"/>
      <c r="ES113" s="398"/>
      <c r="ET113" s="398"/>
      <c r="EU113" s="398"/>
      <c r="EV113" s="398"/>
      <c r="EW113" s="398"/>
      <c r="EX113" s="398"/>
      <c r="EY113" s="398"/>
      <c r="EZ113" s="398"/>
      <c r="FA113" s="398"/>
      <c r="FB113" s="398"/>
      <c r="FC113" s="398"/>
      <c r="FD113" s="398"/>
      <c r="FE113" s="398"/>
      <c r="FF113" s="398"/>
      <c r="FG113" s="398"/>
      <c r="FH113" s="398"/>
      <c r="FI113" s="398"/>
      <c r="FJ113" s="398"/>
      <c r="FK113" s="398"/>
      <c r="FL113" s="398"/>
      <c r="FM113" s="398"/>
      <c r="FN113" s="398"/>
      <c r="FO113" s="398"/>
      <c r="FP113" s="398"/>
      <c r="FQ113" s="398"/>
      <c r="FR113" s="398"/>
      <c r="FS113" s="398"/>
      <c r="FT113" s="398"/>
      <c r="FU113" s="398"/>
      <c r="FV113" s="398"/>
      <c r="FW113" s="398"/>
      <c r="FX113" s="398"/>
      <c r="FY113" s="398"/>
      <c r="FZ113" s="398"/>
      <c r="GA113" s="398"/>
      <c r="GB113" s="398"/>
      <c r="GC113" s="398"/>
      <c r="GD113" s="398"/>
      <c r="GE113" s="398"/>
      <c r="GF113" s="398"/>
      <c r="GG113" s="398"/>
      <c r="GH113" s="398"/>
      <c r="GI113" s="398"/>
      <c r="GJ113" s="398"/>
      <c r="GK113" s="398"/>
      <c r="GL113" s="398"/>
      <c r="GM113" s="398"/>
      <c r="GN113" s="398"/>
    </row>
    <row r="114" spans="1:196" s="74" customFormat="1" ht="17.25" customHeight="1">
      <c r="A114" s="401"/>
      <c r="B114" s="401" t="s">
        <v>348</v>
      </c>
      <c r="C114" s="395"/>
      <c r="D114" s="395"/>
      <c r="E114" s="395"/>
      <c r="F114" s="435">
        <v>0</v>
      </c>
      <c r="G114" s="395">
        <v>0</v>
      </c>
      <c r="H114" s="398"/>
      <c r="I114" s="398"/>
      <c r="J114" s="398"/>
      <c r="K114" s="398"/>
      <c r="L114" s="398"/>
      <c r="M114" s="398"/>
      <c r="N114" s="398"/>
      <c r="O114" s="398"/>
      <c r="P114" s="398"/>
      <c r="Q114" s="398"/>
      <c r="R114" s="398"/>
      <c r="S114" s="398"/>
      <c r="T114" s="398"/>
      <c r="U114" s="398"/>
      <c r="V114" s="398"/>
      <c r="W114" s="398"/>
      <c r="X114" s="398"/>
      <c r="Y114" s="398"/>
      <c r="Z114" s="398"/>
      <c r="AA114" s="398"/>
      <c r="AB114" s="398"/>
      <c r="AC114" s="398"/>
      <c r="AD114" s="398"/>
      <c r="AE114" s="398"/>
      <c r="AF114" s="398"/>
      <c r="AG114" s="398"/>
      <c r="AH114" s="398"/>
      <c r="AI114" s="398"/>
      <c r="AJ114" s="398"/>
      <c r="AK114" s="398"/>
      <c r="AL114" s="398"/>
      <c r="AM114" s="398"/>
      <c r="AN114" s="398"/>
      <c r="AO114" s="398"/>
      <c r="AP114" s="398"/>
      <c r="AQ114" s="398"/>
      <c r="AR114" s="398"/>
      <c r="AS114" s="398"/>
      <c r="AT114" s="398"/>
      <c r="AU114" s="398"/>
      <c r="AV114" s="398"/>
      <c r="AW114" s="398"/>
      <c r="AX114" s="398"/>
      <c r="AY114" s="398"/>
      <c r="AZ114" s="398"/>
      <c r="BA114" s="398"/>
      <c r="BB114" s="398"/>
      <c r="BC114" s="398"/>
      <c r="BD114" s="398"/>
      <c r="BE114" s="398"/>
      <c r="BF114" s="398"/>
      <c r="BG114" s="398"/>
      <c r="BH114" s="398"/>
      <c r="BI114" s="398"/>
      <c r="BJ114" s="398"/>
      <c r="BK114" s="398"/>
      <c r="BL114" s="398"/>
      <c r="BM114" s="398"/>
      <c r="BN114" s="398"/>
      <c r="BO114" s="398"/>
      <c r="BP114" s="398"/>
      <c r="BQ114" s="398"/>
      <c r="BR114" s="398"/>
      <c r="BS114" s="398"/>
      <c r="BT114" s="398"/>
      <c r="BU114" s="398"/>
      <c r="BV114" s="398"/>
      <c r="BW114" s="398"/>
      <c r="BX114" s="398"/>
      <c r="BY114" s="398"/>
      <c r="BZ114" s="398"/>
      <c r="CA114" s="398"/>
      <c r="CB114" s="398"/>
      <c r="CC114" s="398"/>
      <c r="CD114" s="398"/>
      <c r="CE114" s="398"/>
      <c r="CF114" s="398"/>
      <c r="CG114" s="398"/>
      <c r="CH114" s="398"/>
      <c r="CI114" s="398"/>
      <c r="CJ114" s="398"/>
      <c r="CK114" s="398"/>
      <c r="CL114" s="398"/>
      <c r="CM114" s="398"/>
      <c r="CN114" s="398"/>
      <c r="CO114" s="398"/>
      <c r="CP114" s="398"/>
      <c r="CQ114" s="398"/>
      <c r="CR114" s="398"/>
      <c r="CS114" s="398"/>
      <c r="CT114" s="398"/>
      <c r="CU114" s="398"/>
      <c r="CV114" s="398"/>
      <c r="CW114" s="398"/>
      <c r="CX114" s="398"/>
      <c r="CY114" s="398"/>
      <c r="CZ114" s="398"/>
      <c r="DA114" s="398"/>
      <c r="DB114" s="398"/>
      <c r="DC114" s="398"/>
      <c r="DD114" s="398"/>
      <c r="DE114" s="398"/>
      <c r="DF114" s="398"/>
      <c r="DG114" s="398"/>
      <c r="DH114" s="398"/>
      <c r="DI114" s="398"/>
      <c r="DJ114" s="398"/>
      <c r="DK114" s="398"/>
      <c r="DL114" s="398"/>
      <c r="DM114" s="398"/>
      <c r="DN114" s="398"/>
      <c r="DO114" s="398"/>
      <c r="DP114" s="398"/>
      <c r="DQ114" s="398"/>
      <c r="DR114" s="398"/>
      <c r="DS114" s="398"/>
      <c r="DT114" s="398"/>
      <c r="DU114" s="398"/>
      <c r="DV114" s="398"/>
      <c r="DW114" s="398"/>
      <c r="DX114" s="398"/>
      <c r="DY114" s="398"/>
      <c r="DZ114" s="398"/>
      <c r="EA114" s="398"/>
      <c r="EB114" s="398"/>
      <c r="EC114" s="398"/>
      <c r="ED114" s="398"/>
      <c r="EE114" s="398"/>
      <c r="EF114" s="398"/>
      <c r="EG114" s="398"/>
      <c r="EH114" s="398"/>
      <c r="EI114" s="398"/>
      <c r="EJ114" s="398"/>
      <c r="EK114" s="398"/>
      <c r="EL114" s="398"/>
      <c r="EM114" s="398"/>
      <c r="EN114" s="398"/>
      <c r="EO114" s="398"/>
      <c r="EP114" s="398"/>
      <c r="EQ114" s="398"/>
      <c r="ER114" s="398"/>
      <c r="ES114" s="398"/>
      <c r="ET114" s="398"/>
      <c r="EU114" s="398"/>
      <c r="EV114" s="398"/>
      <c r="EW114" s="398"/>
      <c r="EX114" s="398"/>
      <c r="EY114" s="398"/>
      <c r="EZ114" s="398"/>
      <c r="FA114" s="398"/>
      <c r="FB114" s="398"/>
      <c r="FC114" s="398"/>
      <c r="FD114" s="398"/>
      <c r="FE114" s="398"/>
      <c r="FF114" s="398"/>
      <c r="FG114" s="398"/>
      <c r="FH114" s="398"/>
      <c r="FI114" s="398"/>
      <c r="FJ114" s="398"/>
      <c r="FK114" s="398"/>
      <c r="FL114" s="398"/>
      <c r="FM114" s="398"/>
      <c r="FN114" s="398"/>
      <c r="FO114" s="398"/>
      <c r="FP114" s="398"/>
      <c r="FQ114" s="398"/>
      <c r="FR114" s="398"/>
      <c r="FS114" s="398"/>
      <c r="FT114" s="398"/>
      <c r="FU114" s="398"/>
      <c r="FV114" s="398"/>
      <c r="FW114" s="398"/>
      <c r="FX114" s="398"/>
      <c r="FY114" s="398"/>
      <c r="FZ114" s="398"/>
      <c r="GA114" s="398"/>
      <c r="GB114" s="398"/>
      <c r="GC114" s="398"/>
      <c r="GD114" s="398"/>
      <c r="GE114" s="398"/>
      <c r="GF114" s="398"/>
      <c r="GG114" s="398"/>
      <c r="GH114" s="398"/>
      <c r="GI114" s="398"/>
      <c r="GJ114" s="398"/>
      <c r="GK114" s="398"/>
      <c r="GL114" s="398"/>
      <c r="GM114" s="398"/>
      <c r="GN114" s="398"/>
    </row>
    <row r="115" spans="1:196" s="74" customFormat="1" ht="17.25" customHeight="1">
      <c r="A115" s="401"/>
      <c r="B115" s="401" t="s">
        <v>349</v>
      </c>
      <c r="C115" s="395"/>
      <c r="D115" s="395"/>
      <c r="E115" s="395"/>
      <c r="F115" s="395"/>
      <c r="G115" s="395"/>
      <c r="H115" s="398"/>
      <c r="I115" s="398"/>
      <c r="J115" s="398"/>
      <c r="K115" s="398"/>
      <c r="L115" s="398"/>
      <c r="M115" s="398"/>
      <c r="N115" s="398"/>
      <c r="O115" s="398"/>
      <c r="P115" s="398"/>
      <c r="Q115" s="398"/>
      <c r="R115" s="398"/>
      <c r="S115" s="398"/>
      <c r="T115" s="398"/>
      <c r="U115" s="398"/>
      <c r="V115" s="398"/>
      <c r="W115" s="398"/>
      <c r="X115" s="398"/>
      <c r="Y115" s="398"/>
      <c r="Z115" s="398"/>
      <c r="AA115" s="398"/>
      <c r="AB115" s="398"/>
      <c r="AC115" s="398"/>
      <c r="AD115" s="398"/>
      <c r="AE115" s="398"/>
      <c r="AF115" s="398"/>
      <c r="AG115" s="398"/>
      <c r="AH115" s="398"/>
      <c r="AI115" s="398"/>
      <c r="AJ115" s="398"/>
      <c r="AK115" s="398"/>
      <c r="AL115" s="398"/>
      <c r="AM115" s="398"/>
      <c r="AN115" s="398"/>
      <c r="AO115" s="398"/>
      <c r="AP115" s="398"/>
      <c r="AQ115" s="398"/>
      <c r="AR115" s="398"/>
      <c r="AS115" s="398"/>
      <c r="AT115" s="398"/>
      <c r="AU115" s="398"/>
      <c r="AV115" s="398"/>
      <c r="AW115" s="398"/>
      <c r="AX115" s="398"/>
      <c r="AY115" s="398"/>
      <c r="AZ115" s="398"/>
      <c r="BA115" s="398"/>
      <c r="BB115" s="398"/>
      <c r="BC115" s="398"/>
      <c r="BD115" s="398"/>
      <c r="BE115" s="398"/>
      <c r="BF115" s="398"/>
      <c r="BG115" s="398"/>
      <c r="BH115" s="398"/>
      <c r="BI115" s="398"/>
      <c r="BJ115" s="398"/>
      <c r="BK115" s="398"/>
      <c r="BL115" s="398"/>
      <c r="BM115" s="398"/>
      <c r="BN115" s="398"/>
      <c r="BO115" s="398"/>
      <c r="BP115" s="398"/>
      <c r="BQ115" s="398"/>
      <c r="BR115" s="398"/>
      <c r="BS115" s="398"/>
      <c r="BT115" s="398"/>
      <c r="BU115" s="398"/>
      <c r="BV115" s="398"/>
      <c r="BW115" s="398"/>
      <c r="BX115" s="398"/>
      <c r="BY115" s="398"/>
      <c r="BZ115" s="398"/>
      <c r="CA115" s="398"/>
      <c r="CB115" s="398"/>
      <c r="CC115" s="398"/>
      <c r="CD115" s="398"/>
      <c r="CE115" s="398"/>
      <c r="CF115" s="398"/>
      <c r="CG115" s="398"/>
      <c r="CH115" s="398"/>
      <c r="CI115" s="398"/>
      <c r="CJ115" s="398"/>
      <c r="CK115" s="398"/>
      <c r="CL115" s="398"/>
      <c r="CM115" s="398"/>
      <c r="CN115" s="398"/>
      <c r="CO115" s="398"/>
      <c r="CP115" s="398"/>
      <c r="CQ115" s="398"/>
      <c r="CR115" s="398"/>
      <c r="CS115" s="398"/>
      <c r="CT115" s="398"/>
      <c r="CU115" s="398"/>
      <c r="CV115" s="398"/>
      <c r="CW115" s="398"/>
      <c r="CX115" s="398"/>
      <c r="CY115" s="398"/>
      <c r="CZ115" s="398"/>
      <c r="DA115" s="398"/>
      <c r="DB115" s="398"/>
      <c r="DC115" s="398"/>
      <c r="DD115" s="398"/>
      <c r="DE115" s="398"/>
      <c r="DF115" s="398"/>
      <c r="DG115" s="398"/>
      <c r="DH115" s="398"/>
      <c r="DI115" s="398"/>
      <c r="DJ115" s="398"/>
      <c r="DK115" s="398"/>
      <c r="DL115" s="398"/>
      <c r="DM115" s="398"/>
      <c r="DN115" s="398"/>
      <c r="DO115" s="398"/>
      <c r="DP115" s="398"/>
      <c r="DQ115" s="398"/>
      <c r="DR115" s="398"/>
      <c r="DS115" s="398"/>
      <c r="DT115" s="398"/>
      <c r="DU115" s="398"/>
      <c r="DV115" s="398"/>
      <c r="DW115" s="398"/>
      <c r="DX115" s="398"/>
      <c r="DY115" s="398"/>
      <c r="DZ115" s="398"/>
      <c r="EA115" s="398"/>
      <c r="EB115" s="398"/>
      <c r="EC115" s="398"/>
      <c r="ED115" s="398"/>
      <c r="EE115" s="398"/>
      <c r="EF115" s="398"/>
      <c r="EG115" s="398"/>
      <c r="EH115" s="398"/>
      <c r="EI115" s="398"/>
      <c r="EJ115" s="398"/>
      <c r="EK115" s="398"/>
      <c r="EL115" s="398"/>
      <c r="EM115" s="398"/>
      <c r="EN115" s="398"/>
      <c r="EO115" s="398"/>
      <c r="EP115" s="398"/>
      <c r="EQ115" s="398"/>
      <c r="ER115" s="398"/>
      <c r="ES115" s="398"/>
      <c r="ET115" s="398"/>
      <c r="EU115" s="398"/>
      <c r="EV115" s="398"/>
      <c r="EW115" s="398"/>
      <c r="EX115" s="398"/>
      <c r="EY115" s="398"/>
      <c r="EZ115" s="398"/>
      <c r="FA115" s="398"/>
      <c r="FB115" s="398"/>
      <c r="FC115" s="398"/>
      <c r="FD115" s="398"/>
      <c r="FE115" s="398"/>
      <c r="FF115" s="398"/>
      <c r="FG115" s="398"/>
      <c r="FH115" s="398"/>
      <c r="FI115" s="398"/>
      <c r="FJ115" s="398"/>
      <c r="FK115" s="398"/>
      <c r="FL115" s="398"/>
      <c r="FM115" s="398"/>
      <c r="FN115" s="398"/>
      <c r="FO115" s="398"/>
      <c r="FP115" s="398"/>
      <c r="FQ115" s="398"/>
      <c r="FR115" s="398"/>
      <c r="FS115" s="398"/>
      <c r="FT115" s="398"/>
      <c r="FU115" s="398"/>
      <c r="FV115" s="398"/>
      <c r="FW115" s="398"/>
      <c r="FX115" s="398"/>
      <c r="FY115" s="398"/>
      <c r="FZ115" s="398"/>
      <c r="GA115" s="398"/>
      <c r="GB115" s="398"/>
      <c r="GC115" s="398"/>
      <c r="GD115" s="398"/>
      <c r="GE115" s="398"/>
      <c r="GF115" s="398"/>
      <c r="GG115" s="398"/>
      <c r="GH115" s="398"/>
      <c r="GI115" s="398"/>
      <c r="GJ115" s="398"/>
      <c r="GK115" s="398"/>
      <c r="GL115" s="398"/>
      <c r="GM115" s="398"/>
      <c r="GN115" s="398"/>
    </row>
    <row r="116" spans="1:196" s="74" customFormat="1" ht="17.25" customHeight="1">
      <c r="A116" s="401"/>
      <c r="B116" s="395" t="s">
        <v>350</v>
      </c>
      <c r="C116" s="395"/>
      <c r="D116" s="395"/>
      <c r="E116" s="395"/>
      <c r="F116" s="395"/>
      <c r="G116" s="395"/>
      <c r="H116" s="398"/>
      <c r="I116" s="398"/>
      <c r="J116" s="398"/>
      <c r="K116" s="398"/>
      <c r="L116" s="398"/>
      <c r="M116" s="398"/>
      <c r="N116" s="398"/>
      <c r="O116" s="398"/>
      <c r="P116" s="398"/>
      <c r="Q116" s="398"/>
      <c r="R116" s="398"/>
      <c r="S116" s="398"/>
      <c r="T116" s="398"/>
      <c r="U116" s="398"/>
      <c r="V116" s="398"/>
      <c r="W116" s="398"/>
      <c r="X116" s="398"/>
      <c r="Y116" s="398"/>
      <c r="Z116" s="398"/>
      <c r="AA116" s="398"/>
      <c r="AB116" s="398"/>
      <c r="AC116" s="398"/>
      <c r="AD116" s="398"/>
      <c r="AE116" s="398"/>
      <c r="AF116" s="398"/>
      <c r="AG116" s="398"/>
      <c r="AH116" s="398"/>
      <c r="AI116" s="398"/>
      <c r="AJ116" s="398"/>
      <c r="AK116" s="398"/>
      <c r="AL116" s="398"/>
      <c r="AM116" s="398"/>
      <c r="AN116" s="398"/>
      <c r="AO116" s="398"/>
      <c r="AP116" s="398"/>
      <c r="AQ116" s="398"/>
      <c r="AR116" s="398"/>
      <c r="AS116" s="398"/>
      <c r="AT116" s="398"/>
      <c r="AU116" s="398"/>
      <c r="AV116" s="398"/>
      <c r="AW116" s="398"/>
      <c r="AX116" s="398"/>
      <c r="AY116" s="398"/>
      <c r="AZ116" s="398"/>
      <c r="BA116" s="398"/>
      <c r="BB116" s="398"/>
      <c r="BC116" s="398"/>
      <c r="BD116" s="398"/>
      <c r="BE116" s="398"/>
      <c r="BF116" s="398"/>
      <c r="BG116" s="398"/>
      <c r="BH116" s="398"/>
      <c r="BI116" s="398"/>
      <c r="BJ116" s="398"/>
      <c r="BK116" s="398"/>
      <c r="BL116" s="398"/>
      <c r="BM116" s="398"/>
      <c r="BN116" s="398"/>
      <c r="BO116" s="398"/>
      <c r="BP116" s="398"/>
      <c r="BQ116" s="398"/>
      <c r="BR116" s="398"/>
      <c r="BS116" s="398"/>
      <c r="BT116" s="398"/>
      <c r="BU116" s="398"/>
      <c r="BV116" s="398"/>
      <c r="BW116" s="398"/>
      <c r="BX116" s="398"/>
      <c r="BY116" s="398"/>
      <c r="BZ116" s="398"/>
      <c r="CA116" s="398"/>
      <c r="CB116" s="398"/>
      <c r="CC116" s="398"/>
      <c r="CD116" s="398"/>
      <c r="CE116" s="398"/>
      <c r="CF116" s="398"/>
      <c r="CG116" s="398"/>
      <c r="CH116" s="398"/>
      <c r="CI116" s="398"/>
      <c r="CJ116" s="398"/>
      <c r="CK116" s="398"/>
      <c r="CL116" s="398"/>
      <c r="CM116" s="398"/>
      <c r="CN116" s="398"/>
      <c r="CO116" s="398"/>
      <c r="CP116" s="398"/>
      <c r="CQ116" s="398"/>
      <c r="CR116" s="398"/>
      <c r="CS116" s="398"/>
      <c r="CT116" s="398"/>
      <c r="CU116" s="398"/>
      <c r="CV116" s="398"/>
      <c r="CW116" s="398"/>
      <c r="CX116" s="398"/>
      <c r="CY116" s="398"/>
      <c r="CZ116" s="398"/>
      <c r="DA116" s="398"/>
      <c r="DB116" s="398"/>
      <c r="DC116" s="398"/>
      <c r="DD116" s="398"/>
      <c r="DE116" s="398"/>
      <c r="DF116" s="398"/>
      <c r="DG116" s="398"/>
      <c r="DH116" s="398"/>
      <c r="DI116" s="398"/>
      <c r="DJ116" s="398"/>
      <c r="DK116" s="398"/>
      <c r="DL116" s="398"/>
      <c r="DM116" s="398"/>
      <c r="DN116" s="398"/>
      <c r="DO116" s="398"/>
      <c r="DP116" s="398"/>
      <c r="DQ116" s="398"/>
      <c r="DR116" s="398"/>
      <c r="DS116" s="398"/>
      <c r="DT116" s="398"/>
      <c r="DU116" s="398"/>
      <c r="DV116" s="398"/>
      <c r="DW116" s="398"/>
      <c r="DX116" s="398"/>
      <c r="DY116" s="398"/>
      <c r="DZ116" s="398"/>
      <c r="EA116" s="398"/>
      <c r="EB116" s="398"/>
      <c r="EC116" s="398"/>
      <c r="ED116" s="398"/>
      <c r="EE116" s="398"/>
      <c r="EF116" s="398"/>
      <c r="EG116" s="398"/>
      <c r="EH116" s="398"/>
      <c r="EI116" s="398"/>
      <c r="EJ116" s="398"/>
      <c r="EK116" s="398"/>
      <c r="EL116" s="398"/>
      <c r="EM116" s="398"/>
      <c r="EN116" s="398"/>
      <c r="EO116" s="398"/>
      <c r="EP116" s="398"/>
      <c r="EQ116" s="398"/>
      <c r="ER116" s="398"/>
      <c r="ES116" s="398"/>
      <c r="ET116" s="398"/>
      <c r="EU116" s="398"/>
      <c r="EV116" s="398"/>
      <c r="EW116" s="398"/>
      <c r="EX116" s="398"/>
      <c r="EY116" s="398"/>
      <c r="EZ116" s="398"/>
      <c r="FA116" s="398"/>
      <c r="FB116" s="398"/>
      <c r="FC116" s="398"/>
      <c r="FD116" s="398"/>
      <c r="FE116" s="398"/>
      <c r="FF116" s="398"/>
      <c r="FG116" s="398"/>
      <c r="FH116" s="398"/>
      <c r="FI116" s="398"/>
      <c r="FJ116" s="398"/>
      <c r="FK116" s="398"/>
      <c r="FL116" s="398"/>
      <c r="FM116" s="398"/>
      <c r="FN116" s="398"/>
      <c r="FO116" s="398"/>
      <c r="FP116" s="398"/>
      <c r="FQ116" s="398"/>
      <c r="FR116" s="398"/>
      <c r="FS116" s="398"/>
      <c r="FT116" s="398"/>
      <c r="FU116" s="398"/>
      <c r="FV116" s="398"/>
      <c r="FW116" s="398"/>
      <c r="FX116" s="398"/>
      <c r="FY116" s="398"/>
      <c r="FZ116" s="398"/>
      <c r="GA116" s="398"/>
      <c r="GB116" s="398"/>
      <c r="GC116" s="398"/>
      <c r="GD116" s="398"/>
      <c r="GE116" s="398"/>
      <c r="GF116" s="398"/>
      <c r="GG116" s="398"/>
      <c r="GH116" s="398"/>
      <c r="GI116" s="398"/>
      <c r="GJ116" s="398"/>
      <c r="GK116" s="398"/>
      <c r="GL116" s="398"/>
      <c r="GM116" s="398"/>
      <c r="GN116" s="398"/>
    </row>
    <row r="117" spans="1:196" s="74" customFormat="1" ht="17.25" customHeight="1">
      <c r="A117" s="401"/>
      <c r="B117" s="401" t="s">
        <v>351</v>
      </c>
      <c r="C117" s="395"/>
      <c r="D117" s="395"/>
      <c r="E117" s="395"/>
      <c r="F117" s="395"/>
      <c r="G117" s="395"/>
      <c r="H117" s="398"/>
      <c r="I117" s="398"/>
      <c r="J117" s="398"/>
      <c r="K117" s="398"/>
      <c r="L117" s="398"/>
      <c r="M117" s="398"/>
      <c r="N117" s="398"/>
      <c r="O117" s="398"/>
      <c r="P117" s="398"/>
      <c r="Q117" s="398"/>
      <c r="R117" s="398"/>
      <c r="S117" s="398"/>
      <c r="T117" s="398"/>
      <c r="U117" s="398"/>
      <c r="V117" s="398"/>
      <c r="W117" s="398"/>
      <c r="X117" s="398"/>
      <c r="Y117" s="398"/>
      <c r="Z117" s="398"/>
      <c r="AA117" s="398"/>
      <c r="AB117" s="398"/>
      <c r="AC117" s="398"/>
      <c r="AD117" s="398"/>
      <c r="AE117" s="398"/>
      <c r="AF117" s="398"/>
      <c r="AG117" s="398"/>
      <c r="AH117" s="398"/>
      <c r="AI117" s="398"/>
      <c r="AJ117" s="398"/>
      <c r="AK117" s="398"/>
      <c r="AL117" s="398"/>
      <c r="AM117" s="398"/>
      <c r="AN117" s="398"/>
      <c r="AO117" s="398"/>
      <c r="AP117" s="398"/>
      <c r="AQ117" s="398"/>
      <c r="AR117" s="398"/>
      <c r="AS117" s="398"/>
      <c r="AT117" s="398"/>
      <c r="AU117" s="398"/>
      <c r="AV117" s="398"/>
      <c r="AW117" s="398"/>
      <c r="AX117" s="398"/>
      <c r="AY117" s="398"/>
      <c r="AZ117" s="398"/>
      <c r="BA117" s="398"/>
      <c r="BB117" s="398"/>
      <c r="BC117" s="398"/>
      <c r="BD117" s="398"/>
      <c r="BE117" s="398"/>
      <c r="BF117" s="398"/>
      <c r="BG117" s="398"/>
      <c r="BH117" s="398"/>
      <c r="BI117" s="398"/>
      <c r="BJ117" s="398"/>
      <c r="BK117" s="398"/>
      <c r="BL117" s="398"/>
      <c r="BM117" s="398"/>
      <c r="BN117" s="398"/>
      <c r="BO117" s="398"/>
      <c r="BP117" s="398"/>
      <c r="BQ117" s="398"/>
      <c r="BR117" s="398"/>
      <c r="BS117" s="398"/>
      <c r="BT117" s="398"/>
      <c r="BU117" s="398"/>
      <c r="BV117" s="398"/>
      <c r="BW117" s="398"/>
      <c r="BX117" s="398"/>
      <c r="BY117" s="398"/>
      <c r="BZ117" s="398"/>
      <c r="CA117" s="398"/>
      <c r="CB117" s="398"/>
      <c r="CC117" s="398"/>
      <c r="CD117" s="398"/>
      <c r="CE117" s="398"/>
      <c r="CF117" s="398"/>
      <c r="CG117" s="398"/>
      <c r="CH117" s="398"/>
      <c r="CI117" s="398"/>
      <c r="CJ117" s="398"/>
      <c r="CK117" s="398"/>
      <c r="CL117" s="398"/>
      <c r="CM117" s="398"/>
      <c r="CN117" s="398"/>
      <c r="CO117" s="398"/>
      <c r="CP117" s="398"/>
      <c r="CQ117" s="398"/>
      <c r="CR117" s="398"/>
      <c r="CS117" s="398"/>
      <c r="CT117" s="398"/>
      <c r="CU117" s="398"/>
      <c r="CV117" s="398"/>
      <c r="CW117" s="398"/>
      <c r="CX117" s="398"/>
      <c r="CY117" s="398"/>
      <c r="CZ117" s="398"/>
      <c r="DA117" s="398"/>
      <c r="DB117" s="398"/>
      <c r="DC117" s="398"/>
      <c r="DD117" s="398"/>
      <c r="DE117" s="398"/>
      <c r="DF117" s="398"/>
      <c r="DG117" s="398"/>
      <c r="DH117" s="398"/>
      <c r="DI117" s="398"/>
      <c r="DJ117" s="398"/>
      <c r="DK117" s="398"/>
      <c r="DL117" s="398"/>
      <c r="DM117" s="398"/>
      <c r="DN117" s="398"/>
      <c r="DO117" s="398"/>
      <c r="DP117" s="398"/>
      <c r="DQ117" s="398"/>
      <c r="DR117" s="398"/>
      <c r="DS117" s="398"/>
      <c r="DT117" s="398"/>
      <c r="DU117" s="398"/>
      <c r="DV117" s="398"/>
      <c r="DW117" s="398"/>
      <c r="DX117" s="398"/>
      <c r="DY117" s="398"/>
      <c r="DZ117" s="398"/>
      <c r="EA117" s="398"/>
      <c r="EB117" s="398"/>
      <c r="EC117" s="398"/>
      <c r="ED117" s="398"/>
      <c r="EE117" s="398"/>
      <c r="EF117" s="398"/>
      <c r="EG117" s="398"/>
      <c r="EH117" s="398"/>
      <c r="EI117" s="398"/>
      <c r="EJ117" s="398"/>
      <c r="EK117" s="398"/>
      <c r="EL117" s="398"/>
      <c r="EM117" s="398"/>
      <c r="EN117" s="398"/>
      <c r="EO117" s="398"/>
      <c r="EP117" s="398"/>
      <c r="EQ117" s="398"/>
      <c r="ER117" s="398"/>
      <c r="ES117" s="398"/>
      <c r="ET117" s="398"/>
      <c r="EU117" s="398"/>
      <c r="EV117" s="398"/>
      <c r="EW117" s="398"/>
      <c r="EX117" s="398"/>
      <c r="EY117" s="398"/>
      <c r="EZ117" s="398"/>
      <c r="FA117" s="398"/>
      <c r="FB117" s="398"/>
      <c r="FC117" s="398"/>
      <c r="FD117" s="398"/>
      <c r="FE117" s="398"/>
      <c r="FF117" s="398"/>
      <c r="FG117" s="398"/>
      <c r="FH117" s="398"/>
      <c r="FI117" s="398"/>
      <c r="FJ117" s="398"/>
      <c r="FK117" s="398"/>
      <c r="FL117" s="398"/>
      <c r="FM117" s="398"/>
      <c r="FN117" s="398"/>
      <c r="FO117" s="398"/>
      <c r="FP117" s="398"/>
      <c r="FQ117" s="398"/>
      <c r="FR117" s="398"/>
      <c r="FS117" s="398"/>
      <c r="FT117" s="398"/>
      <c r="FU117" s="398"/>
      <c r="FV117" s="398"/>
      <c r="FW117" s="398"/>
      <c r="FX117" s="398"/>
      <c r="FY117" s="398"/>
      <c r="FZ117" s="398"/>
      <c r="GA117" s="398"/>
      <c r="GB117" s="398"/>
      <c r="GC117" s="398"/>
      <c r="GD117" s="398"/>
      <c r="GE117" s="398"/>
      <c r="GF117" s="398"/>
      <c r="GG117" s="398"/>
      <c r="GH117" s="398"/>
      <c r="GI117" s="398"/>
      <c r="GJ117" s="398"/>
      <c r="GK117" s="398"/>
      <c r="GL117" s="398"/>
      <c r="GM117" s="398"/>
      <c r="GN117" s="398"/>
    </row>
    <row r="118" spans="1:196" s="74" customFormat="1" ht="17.25" customHeight="1">
      <c r="A118" s="401"/>
      <c r="B118" s="395" t="s">
        <v>352</v>
      </c>
      <c r="C118" s="395"/>
      <c r="D118" s="395"/>
      <c r="E118" s="395"/>
      <c r="F118" s="395"/>
      <c r="G118" s="395"/>
      <c r="H118" s="398"/>
      <c r="I118" s="398"/>
      <c r="J118" s="398"/>
      <c r="K118" s="398"/>
      <c r="L118" s="398"/>
      <c r="M118" s="398"/>
      <c r="N118" s="398"/>
      <c r="O118" s="398"/>
      <c r="P118" s="398"/>
      <c r="Q118" s="398"/>
      <c r="R118" s="398"/>
      <c r="S118" s="398"/>
      <c r="T118" s="398"/>
      <c r="U118" s="398"/>
      <c r="V118" s="398"/>
      <c r="W118" s="398"/>
      <c r="X118" s="398"/>
      <c r="Y118" s="398"/>
      <c r="Z118" s="398"/>
      <c r="AA118" s="398"/>
      <c r="AB118" s="398"/>
      <c r="AC118" s="398"/>
      <c r="AD118" s="398"/>
      <c r="AE118" s="398"/>
      <c r="AF118" s="398"/>
      <c r="AG118" s="398"/>
      <c r="AH118" s="398"/>
      <c r="AI118" s="398"/>
      <c r="AJ118" s="398"/>
      <c r="AK118" s="398"/>
      <c r="AL118" s="398"/>
      <c r="AM118" s="398"/>
      <c r="AN118" s="398"/>
      <c r="AO118" s="398"/>
      <c r="AP118" s="398"/>
      <c r="AQ118" s="398"/>
      <c r="AR118" s="398"/>
      <c r="AS118" s="398"/>
      <c r="AT118" s="398"/>
      <c r="AU118" s="398"/>
      <c r="AV118" s="398"/>
      <c r="AW118" s="398"/>
      <c r="AX118" s="398"/>
      <c r="AY118" s="398"/>
      <c r="AZ118" s="398"/>
      <c r="BA118" s="398"/>
      <c r="BB118" s="398"/>
      <c r="BC118" s="398"/>
      <c r="BD118" s="398"/>
      <c r="BE118" s="398"/>
      <c r="BF118" s="398"/>
      <c r="BG118" s="398"/>
      <c r="BH118" s="398"/>
      <c r="BI118" s="398"/>
      <c r="BJ118" s="398"/>
      <c r="BK118" s="398"/>
      <c r="BL118" s="398"/>
      <c r="BM118" s="398"/>
      <c r="BN118" s="398"/>
      <c r="BO118" s="398"/>
      <c r="BP118" s="398"/>
      <c r="BQ118" s="398"/>
      <c r="BR118" s="398"/>
      <c r="BS118" s="398"/>
      <c r="BT118" s="398"/>
      <c r="BU118" s="398"/>
      <c r="BV118" s="398"/>
      <c r="BW118" s="398"/>
      <c r="BX118" s="398"/>
      <c r="BY118" s="398"/>
      <c r="BZ118" s="398"/>
      <c r="CA118" s="398"/>
      <c r="CB118" s="398"/>
      <c r="CC118" s="398"/>
      <c r="CD118" s="398"/>
      <c r="CE118" s="398"/>
      <c r="CF118" s="398"/>
      <c r="CG118" s="398"/>
      <c r="CH118" s="398"/>
      <c r="CI118" s="398"/>
      <c r="CJ118" s="398"/>
      <c r="CK118" s="398"/>
      <c r="CL118" s="398"/>
      <c r="CM118" s="398"/>
      <c r="CN118" s="398"/>
      <c r="CO118" s="398"/>
      <c r="CP118" s="398"/>
      <c r="CQ118" s="398"/>
      <c r="CR118" s="398"/>
      <c r="CS118" s="398"/>
      <c r="CT118" s="398"/>
      <c r="CU118" s="398"/>
      <c r="CV118" s="398"/>
      <c r="CW118" s="398"/>
      <c r="CX118" s="398"/>
      <c r="CY118" s="398"/>
      <c r="CZ118" s="398"/>
      <c r="DA118" s="398"/>
      <c r="DB118" s="398"/>
      <c r="DC118" s="398"/>
      <c r="DD118" s="398"/>
      <c r="DE118" s="398"/>
      <c r="DF118" s="398"/>
      <c r="DG118" s="398"/>
      <c r="DH118" s="398"/>
      <c r="DI118" s="398"/>
      <c r="DJ118" s="398"/>
      <c r="DK118" s="398"/>
      <c r="DL118" s="398"/>
      <c r="DM118" s="398"/>
      <c r="DN118" s="398"/>
      <c r="DO118" s="398"/>
      <c r="DP118" s="398"/>
      <c r="DQ118" s="398"/>
      <c r="DR118" s="398"/>
      <c r="DS118" s="398"/>
      <c r="DT118" s="398"/>
      <c r="DU118" s="398"/>
      <c r="DV118" s="398"/>
      <c r="DW118" s="398"/>
      <c r="DX118" s="398"/>
      <c r="DY118" s="398"/>
      <c r="DZ118" s="398"/>
      <c r="EA118" s="398"/>
      <c r="EB118" s="398"/>
      <c r="EC118" s="398"/>
      <c r="ED118" s="398"/>
      <c r="EE118" s="398"/>
      <c r="EF118" s="398"/>
      <c r="EG118" s="398"/>
      <c r="EH118" s="398"/>
      <c r="EI118" s="398"/>
      <c r="EJ118" s="398"/>
      <c r="EK118" s="398"/>
      <c r="EL118" s="398"/>
      <c r="EM118" s="398"/>
      <c r="EN118" s="398"/>
      <c r="EO118" s="398"/>
      <c r="EP118" s="398"/>
      <c r="EQ118" s="398"/>
      <c r="ER118" s="398"/>
      <c r="ES118" s="398"/>
      <c r="ET118" s="398"/>
      <c r="EU118" s="398"/>
      <c r="EV118" s="398"/>
      <c r="EW118" s="398"/>
      <c r="EX118" s="398"/>
      <c r="EY118" s="398"/>
      <c r="EZ118" s="398"/>
      <c r="FA118" s="398"/>
      <c r="FB118" s="398"/>
      <c r="FC118" s="398"/>
      <c r="FD118" s="398"/>
      <c r="FE118" s="398"/>
      <c r="FF118" s="398"/>
      <c r="FG118" s="398"/>
      <c r="FH118" s="398"/>
      <c r="FI118" s="398"/>
      <c r="FJ118" s="398"/>
      <c r="FK118" s="398"/>
      <c r="FL118" s="398"/>
      <c r="FM118" s="398"/>
      <c r="FN118" s="398"/>
      <c r="FO118" s="398"/>
      <c r="FP118" s="398"/>
      <c r="FQ118" s="398"/>
      <c r="FR118" s="398"/>
      <c r="FS118" s="398"/>
      <c r="FT118" s="398"/>
      <c r="FU118" s="398"/>
      <c r="FV118" s="398"/>
      <c r="FW118" s="398"/>
      <c r="FX118" s="398"/>
      <c r="FY118" s="398"/>
      <c r="FZ118" s="398"/>
      <c r="GA118" s="398"/>
      <c r="GB118" s="398"/>
      <c r="GC118" s="398"/>
      <c r="GD118" s="398"/>
      <c r="GE118" s="398"/>
      <c r="GF118" s="398"/>
      <c r="GG118" s="398"/>
      <c r="GH118" s="398"/>
      <c r="GI118" s="398"/>
      <c r="GJ118" s="398"/>
      <c r="GK118" s="398"/>
      <c r="GL118" s="398"/>
      <c r="GM118" s="398"/>
      <c r="GN118" s="398"/>
    </row>
    <row r="119" spans="1:196" s="74" customFormat="1" ht="17.25" customHeight="1">
      <c r="A119" s="401"/>
      <c r="B119" s="401" t="s">
        <v>351</v>
      </c>
      <c r="C119" s="395"/>
      <c r="D119" s="395"/>
      <c r="E119" s="395"/>
      <c r="F119" s="395"/>
      <c r="G119" s="395"/>
      <c r="H119" s="398"/>
      <c r="I119" s="398"/>
      <c r="J119" s="398"/>
      <c r="K119" s="398"/>
      <c r="L119" s="398"/>
      <c r="M119" s="398"/>
      <c r="N119" s="398"/>
      <c r="O119" s="398"/>
      <c r="P119" s="398"/>
      <c r="Q119" s="398"/>
      <c r="R119" s="398"/>
      <c r="S119" s="398"/>
      <c r="T119" s="398"/>
      <c r="U119" s="398"/>
      <c r="V119" s="398"/>
      <c r="W119" s="398"/>
      <c r="X119" s="398"/>
      <c r="Y119" s="398"/>
      <c r="Z119" s="398"/>
      <c r="AA119" s="398"/>
      <c r="AB119" s="398"/>
      <c r="AC119" s="398"/>
      <c r="AD119" s="398"/>
      <c r="AE119" s="398"/>
      <c r="AF119" s="398"/>
      <c r="AG119" s="398"/>
      <c r="AH119" s="398"/>
      <c r="AI119" s="398"/>
      <c r="AJ119" s="398"/>
      <c r="AK119" s="398"/>
      <c r="AL119" s="398"/>
      <c r="AM119" s="398"/>
      <c r="AN119" s="398"/>
      <c r="AO119" s="398"/>
      <c r="AP119" s="398"/>
      <c r="AQ119" s="398"/>
      <c r="AR119" s="398"/>
      <c r="AS119" s="398"/>
      <c r="AT119" s="398"/>
      <c r="AU119" s="398"/>
      <c r="AV119" s="398"/>
      <c r="AW119" s="398"/>
      <c r="AX119" s="398"/>
      <c r="AY119" s="398"/>
      <c r="AZ119" s="398"/>
      <c r="BA119" s="398"/>
      <c r="BB119" s="398"/>
      <c r="BC119" s="398"/>
      <c r="BD119" s="398"/>
      <c r="BE119" s="398"/>
      <c r="BF119" s="398"/>
      <c r="BG119" s="398"/>
      <c r="BH119" s="398"/>
      <c r="BI119" s="398"/>
      <c r="BJ119" s="398"/>
      <c r="BK119" s="398"/>
      <c r="BL119" s="398"/>
      <c r="BM119" s="398"/>
      <c r="BN119" s="398"/>
      <c r="BO119" s="398"/>
      <c r="BP119" s="398"/>
      <c r="BQ119" s="398"/>
      <c r="BR119" s="398"/>
      <c r="BS119" s="398"/>
      <c r="BT119" s="398"/>
      <c r="BU119" s="398"/>
      <c r="BV119" s="398"/>
      <c r="BW119" s="398"/>
      <c r="BX119" s="398"/>
      <c r="BY119" s="398"/>
      <c r="BZ119" s="398"/>
      <c r="CA119" s="398"/>
      <c r="CB119" s="398"/>
      <c r="CC119" s="398"/>
      <c r="CD119" s="398"/>
      <c r="CE119" s="398"/>
      <c r="CF119" s="398"/>
      <c r="CG119" s="398"/>
      <c r="CH119" s="398"/>
      <c r="CI119" s="398"/>
      <c r="CJ119" s="398"/>
      <c r="CK119" s="398"/>
      <c r="CL119" s="398"/>
      <c r="CM119" s="398"/>
      <c r="CN119" s="398"/>
      <c r="CO119" s="398"/>
      <c r="CP119" s="398"/>
      <c r="CQ119" s="398"/>
      <c r="CR119" s="398"/>
      <c r="CS119" s="398"/>
      <c r="CT119" s="398"/>
      <c r="CU119" s="398"/>
      <c r="CV119" s="398"/>
      <c r="CW119" s="398"/>
      <c r="CX119" s="398"/>
      <c r="CY119" s="398"/>
      <c r="CZ119" s="398"/>
      <c r="DA119" s="398"/>
      <c r="DB119" s="398"/>
      <c r="DC119" s="398"/>
      <c r="DD119" s="398"/>
      <c r="DE119" s="398"/>
      <c r="DF119" s="398"/>
      <c r="DG119" s="398"/>
      <c r="DH119" s="398"/>
      <c r="DI119" s="398"/>
      <c r="DJ119" s="398"/>
      <c r="DK119" s="398"/>
      <c r="DL119" s="398"/>
      <c r="DM119" s="398"/>
      <c r="DN119" s="398"/>
      <c r="DO119" s="398"/>
      <c r="DP119" s="398"/>
      <c r="DQ119" s="398"/>
      <c r="DR119" s="398"/>
      <c r="DS119" s="398"/>
      <c r="DT119" s="398"/>
      <c r="DU119" s="398"/>
      <c r="DV119" s="398"/>
      <c r="DW119" s="398"/>
      <c r="DX119" s="398"/>
      <c r="DY119" s="398"/>
      <c r="DZ119" s="398"/>
      <c r="EA119" s="398"/>
      <c r="EB119" s="398"/>
      <c r="EC119" s="398"/>
      <c r="ED119" s="398"/>
      <c r="EE119" s="398"/>
      <c r="EF119" s="398"/>
      <c r="EG119" s="398"/>
      <c r="EH119" s="398"/>
      <c r="EI119" s="398"/>
      <c r="EJ119" s="398"/>
      <c r="EK119" s="398"/>
      <c r="EL119" s="398"/>
      <c r="EM119" s="398"/>
      <c r="EN119" s="398"/>
      <c r="EO119" s="398"/>
      <c r="EP119" s="398"/>
      <c r="EQ119" s="398"/>
      <c r="ER119" s="398"/>
      <c r="ES119" s="398"/>
      <c r="ET119" s="398"/>
      <c r="EU119" s="398"/>
      <c r="EV119" s="398"/>
      <c r="EW119" s="398"/>
      <c r="EX119" s="398"/>
      <c r="EY119" s="398"/>
      <c r="EZ119" s="398"/>
      <c r="FA119" s="398"/>
      <c r="FB119" s="398"/>
      <c r="FC119" s="398"/>
      <c r="FD119" s="398"/>
      <c r="FE119" s="398"/>
      <c r="FF119" s="398"/>
      <c r="FG119" s="398"/>
      <c r="FH119" s="398"/>
      <c r="FI119" s="398"/>
      <c r="FJ119" s="398"/>
      <c r="FK119" s="398"/>
      <c r="FL119" s="398"/>
      <c r="FM119" s="398"/>
      <c r="FN119" s="398"/>
      <c r="FO119" s="398"/>
      <c r="FP119" s="398"/>
      <c r="FQ119" s="398"/>
      <c r="FR119" s="398"/>
      <c r="FS119" s="398"/>
      <c r="FT119" s="398"/>
      <c r="FU119" s="398"/>
      <c r="FV119" s="398"/>
      <c r="FW119" s="398"/>
      <c r="FX119" s="398"/>
      <c r="FY119" s="398"/>
      <c r="FZ119" s="398"/>
      <c r="GA119" s="398"/>
      <c r="GB119" s="398"/>
      <c r="GC119" s="398"/>
      <c r="GD119" s="398"/>
      <c r="GE119" s="398"/>
      <c r="GF119" s="398"/>
      <c r="GG119" s="398"/>
      <c r="GH119" s="398"/>
      <c r="GI119" s="398"/>
      <c r="GJ119" s="398"/>
      <c r="GK119" s="398"/>
      <c r="GL119" s="398"/>
      <c r="GM119" s="398"/>
      <c r="GN119" s="398"/>
    </row>
    <row r="120" spans="1:196" s="74" customFormat="1" ht="17.25" customHeight="1">
      <c r="A120" s="401"/>
      <c r="B120" s="395" t="s">
        <v>353</v>
      </c>
      <c r="C120" s="395"/>
      <c r="D120" s="395"/>
      <c r="E120" s="395"/>
      <c r="F120" s="395"/>
      <c r="G120" s="395"/>
      <c r="H120" s="398"/>
      <c r="I120" s="398"/>
      <c r="J120" s="398"/>
      <c r="K120" s="398"/>
      <c r="L120" s="398"/>
      <c r="M120" s="398"/>
      <c r="N120" s="398"/>
      <c r="O120" s="398"/>
      <c r="P120" s="398"/>
      <c r="Q120" s="398"/>
      <c r="R120" s="398"/>
      <c r="S120" s="398"/>
      <c r="T120" s="398"/>
      <c r="U120" s="398"/>
      <c r="V120" s="398"/>
      <c r="W120" s="398"/>
      <c r="X120" s="398"/>
      <c r="Y120" s="398"/>
      <c r="Z120" s="398"/>
      <c r="AA120" s="398"/>
      <c r="AB120" s="398"/>
      <c r="AC120" s="398"/>
      <c r="AD120" s="398"/>
      <c r="AE120" s="398"/>
      <c r="AF120" s="398"/>
      <c r="AG120" s="398"/>
      <c r="AH120" s="398"/>
      <c r="AI120" s="398"/>
      <c r="AJ120" s="398"/>
      <c r="AK120" s="398"/>
      <c r="AL120" s="398"/>
      <c r="AM120" s="398"/>
      <c r="AN120" s="398"/>
      <c r="AO120" s="398"/>
      <c r="AP120" s="398"/>
      <c r="AQ120" s="398"/>
      <c r="AR120" s="398"/>
      <c r="AS120" s="398"/>
      <c r="AT120" s="398"/>
      <c r="AU120" s="398"/>
      <c r="AV120" s="398"/>
      <c r="AW120" s="398"/>
      <c r="AX120" s="398"/>
      <c r="AY120" s="398"/>
      <c r="AZ120" s="398"/>
      <c r="BA120" s="398"/>
      <c r="BB120" s="398"/>
      <c r="BC120" s="398"/>
      <c r="BD120" s="398"/>
      <c r="BE120" s="398"/>
      <c r="BF120" s="398"/>
      <c r="BG120" s="398"/>
      <c r="BH120" s="398"/>
      <c r="BI120" s="398"/>
      <c r="BJ120" s="398"/>
      <c r="BK120" s="398"/>
      <c r="BL120" s="398"/>
      <c r="BM120" s="398"/>
      <c r="BN120" s="398"/>
      <c r="BO120" s="398"/>
      <c r="BP120" s="398"/>
      <c r="BQ120" s="398"/>
      <c r="BR120" s="398"/>
      <c r="BS120" s="398"/>
      <c r="BT120" s="398"/>
      <c r="BU120" s="398"/>
      <c r="BV120" s="398"/>
      <c r="BW120" s="398"/>
      <c r="BX120" s="398"/>
      <c r="BY120" s="398"/>
      <c r="BZ120" s="398"/>
      <c r="CA120" s="398"/>
      <c r="CB120" s="398"/>
      <c r="CC120" s="398"/>
      <c r="CD120" s="398"/>
      <c r="CE120" s="398"/>
      <c r="CF120" s="398"/>
      <c r="CG120" s="398"/>
      <c r="CH120" s="398"/>
      <c r="CI120" s="398"/>
      <c r="CJ120" s="398"/>
      <c r="CK120" s="398"/>
      <c r="CL120" s="398"/>
      <c r="CM120" s="398"/>
      <c r="CN120" s="398"/>
      <c r="CO120" s="398"/>
      <c r="CP120" s="398"/>
      <c r="CQ120" s="398"/>
      <c r="CR120" s="398"/>
      <c r="CS120" s="398"/>
      <c r="CT120" s="398"/>
      <c r="CU120" s="398"/>
      <c r="CV120" s="398"/>
      <c r="CW120" s="398"/>
      <c r="CX120" s="398"/>
      <c r="CY120" s="398"/>
      <c r="CZ120" s="398"/>
      <c r="DA120" s="398"/>
      <c r="DB120" s="398"/>
      <c r="DC120" s="398"/>
      <c r="DD120" s="398"/>
      <c r="DE120" s="398"/>
      <c r="DF120" s="398"/>
      <c r="DG120" s="398"/>
      <c r="DH120" s="398"/>
      <c r="DI120" s="398"/>
      <c r="DJ120" s="398"/>
      <c r="DK120" s="398"/>
      <c r="DL120" s="398"/>
      <c r="DM120" s="398"/>
      <c r="DN120" s="398"/>
      <c r="DO120" s="398"/>
      <c r="DP120" s="398"/>
      <c r="DQ120" s="398"/>
      <c r="DR120" s="398"/>
      <c r="DS120" s="398"/>
      <c r="DT120" s="398"/>
      <c r="DU120" s="398"/>
      <c r="DV120" s="398"/>
      <c r="DW120" s="398"/>
      <c r="DX120" s="398"/>
      <c r="DY120" s="398"/>
      <c r="DZ120" s="398"/>
      <c r="EA120" s="398"/>
      <c r="EB120" s="398"/>
      <c r="EC120" s="398"/>
      <c r="ED120" s="398"/>
      <c r="EE120" s="398"/>
      <c r="EF120" s="398"/>
      <c r="EG120" s="398"/>
      <c r="EH120" s="398"/>
      <c r="EI120" s="398"/>
      <c r="EJ120" s="398"/>
      <c r="EK120" s="398"/>
      <c r="EL120" s="398"/>
      <c r="EM120" s="398"/>
      <c r="EN120" s="398"/>
      <c r="EO120" s="398"/>
      <c r="EP120" s="398"/>
      <c r="EQ120" s="398"/>
      <c r="ER120" s="398"/>
      <c r="ES120" s="398"/>
      <c r="ET120" s="398"/>
      <c r="EU120" s="398"/>
      <c r="EV120" s="398"/>
      <c r="EW120" s="398"/>
      <c r="EX120" s="398"/>
      <c r="EY120" s="398"/>
      <c r="EZ120" s="398"/>
      <c r="FA120" s="398"/>
      <c r="FB120" s="398"/>
      <c r="FC120" s="398"/>
      <c r="FD120" s="398"/>
      <c r="FE120" s="398"/>
      <c r="FF120" s="398"/>
      <c r="FG120" s="398"/>
      <c r="FH120" s="398"/>
      <c r="FI120" s="398"/>
      <c r="FJ120" s="398"/>
      <c r="FK120" s="398"/>
      <c r="FL120" s="398"/>
      <c r="FM120" s="398"/>
      <c r="FN120" s="398"/>
      <c r="FO120" s="398"/>
      <c r="FP120" s="398"/>
      <c r="FQ120" s="398"/>
      <c r="FR120" s="398"/>
      <c r="FS120" s="398"/>
      <c r="FT120" s="398"/>
      <c r="FU120" s="398"/>
      <c r="FV120" s="398"/>
      <c r="FW120" s="398"/>
      <c r="FX120" s="398"/>
      <c r="FY120" s="398"/>
      <c r="FZ120" s="398"/>
      <c r="GA120" s="398"/>
      <c r="GB120" s="398"/>
      <c r="GC120" s="398"/>
      <c r="GD120" s="398"/>
      <c r="GE120" s="398"/>
      <c r="GF120" s="398"/>
      <c r="GG120" s="398"/>
      <c r="GH120" s="398"/>
      <c r="GI120" s="398"/>
      <c r="GJ120" s="398"/>
      <c r="GK120" s="398"/>
      <c r="GL120" s="398"/>
      <c r="GM120" s="398"/>
      <c r="GN120" s="398"/>
    </row>
    <row r="121" spans="1:196" s="74" customFormat="1" ht="17.25" customHeight="1">
      <c r="A121" s="401"/>
      <c r="B121" s="401" t="s">
        <v>354</v>
      </c>
      <c r="C121" s="395"/>
      <c r="D121" s="395"/>
      <c r="E121" s="395"/>
      <c r="F121" s="395"/>
      <c r="G121" s="395"/>
      <c r="H121" s="398"/>
      <c r="I121" s="398"/>
      <c r="J121" s="398"/>
      <c r="K121" s="398"/>
      <c r="L121" s="398"/>
      <c r="M121" s="398"/>
      <c r="N121" s="398"/>
      <c r="O121" s="398"/>
      <c r="P121" s="398"/>
      <c r="Q121" s="398"/>
      <c r="R121" s="398"/>
      <c r="S121" s="398"/>
      <c r="T121" s="398"/>
      <c r="U121" s="398"/>
      <c r="V121" s="398"/>
      <c r="W121" s="398"/>
      <c r="X121" s="398"/>
      <c r="Y121" s="398"/>
      <c r="Z121" s="398"/>
      <c r="AA121" s="398"/>
      <c r="AB121" s="398"/>
      <c r="AC121" s="398"/>
      <c r="AD121" s="398"/>
      <c r="AE121" s="398"/>
      <c r="AF121" s="398"/>
      <c r="AG121" s="398"/>
      <c r="AH121" s="398"/>
      <c r="AI121" s="398"/>
      <c r="AJ121" s="398"/>
      <c r="AK121" s="398"/>
      <c r="AL121" s="398"/>
      <c r="AM121" s="398"/>
      <c r="AN121" s="398"/>
      <c r="AO121" s="398"/>
      <c r="AP121" s="398"/>
      <c r="AQ121" s="398"/>
      <c r="AR121" s="398"/>
      <c r="AS121" s="398"/>
      <c r="AT121" s="398"/>
      <c r="AU121" s="398"/>
      <c r="AV121" s="398"/>
      <c r="AW121" s="398"/>
      <c r="AX121" s="398"/>
      <c r="AY121" s="398"/>
      <c r="AZ121" s="398"/>
      <c r="BA121" s="398"/>
      <c r="BB121" s="398"/>
      <c r="BC121" s="398"/>
      <c r="BD121" s="398"/>
      <c r="BE121" s="398"/>
      <c r="BF121" s="398"/>
      <c r="BG121" s="398"/>
      <c r="BH121" s="398"/>
      <c r="BI121" s="398"/>
      <c r="BJ121" s="398"/>
      <c r="BK121" s="398"/>
      <c r="BL121" s="398"/>
      <c r="BM121" s="398"/>
      <c r="BN121" s="398"/>
      <c r="BO121" s="398"/>
      <c r="BP121" s="398"/>
      <c r="BQ121" s="398"/>
      <c r="BR121" s="398"/>
      <c r="BS121" s="398"/>
      <c r="BT121" s="398"/>
      <c r="BU121" s="398"/>
      <c r="BV121" s="398"/>
      <c r="BW121" s="398"/>
      <c r="BX121" s="398"/>
      <c r="BY121" s="398"/>
      <c r="BZ121" s="398"/>
      <c r="CA121" s="398"/>
      <c r="CB121" s="398"/>
      <c r="CC121" s="398"/>
      <c r="CD121" s="398"/>
      <c r="CE121" s="398"/>
      <c r="CF121" s="398"/>
      <c r="CG121" s="398"/>
      <c r="CH121" s="398"/>
      <c r="CI121" s="398"/>
      <c r="CJ121" s="398"/>
      <c r="CK121" s="398"/>
      <c r="CL121" s="398"/>
      <c r="CM121" s="398"/>
      <c r="CN121" s="398"/>
      <c r="CO121" s="398"/>
      <c r="CP121" s="398"/>
      <c r="CQ121" s="398"/>
      <c r="CR121" s="398"/>
      <c r="CS121" s="398"/>
      <c r="CT121" s="398"/>
      <c r="CU121" s="398"/>
      <c r="CV121" s="398"/>
      <c r="CW121" s="398"/>
      <c r="CX121" s="398"/>
      <c r="CY121" s="398"/>
      <c r="CZ121" s="398"/>
      <c r="DA121" s="398"/>
      <c r="DB121" s="398"/>
      <c r="DC121" s="398"/>
      <c r="DD121" s="398"/>
      <c r="DE121" s="398"/>
      <c r="DF121" s="398"/>
      <c r="DG121" s="398"/>
      <c r="DH121" s="398"/>
      <c r="DI121" s="398"/>
      <c r="DJ121" s="398"/>
      <c r="DK121" s="398"/>
      <c r="DL121" s="398"/>
      <c r="DM121" s="398"/>
      <c r="DN121" s="398"/>
      <c r="DO121" s="398"/>
      <c r="DP121" s="398"/>
      <c r="DQ121" s="398"/>
      <c r="DR121" s="398"/>
      <c r="DS121" s="398"/>
      <c r="DT121" s="398"/>
      <c r="DU121" s="398"/>
      <c r="DV121" s="398"/>
      <c r="DW121" s="398"/>
      <c r="DX121" s="398"/>
      <c r="DY121" s="398"/>
      <c r="DZ121" s="398"/>
      <c r="EA121" s="398"/>
      <c r="EB121" s="398"/>
      <c r="EC121" s="398"/>
      <c r="ED121" s="398"/>
      <c r="EE121" s="398"/>
      <c r="EF121" s="398"/>
      <c r="EG121" s="398"/>
      <c r="EH121" s="398"/>
      <c r="EI121" s="398"/>
      <c r="EJ121" s="398"/>
      <c r="EK121" s="398"/>
      <c r="EL121" s="398"/>
      <c r="EM121" s="398"/>
      <c r="EN121" s="398"/>
      <c r="EO121" s="398"/>
      <c r="EP121" s="398"/>
      <c r="EQ121" s="398"/>
      <c r="ER121" s="398"/>
      <c r="ES121" s="398"/>
      <c r="ET121" s="398"/>
      <c r="EU121" s="398"/>
      <c r="EV121" s="398"/>
      <c r="EW121" s="398"/>
      <c r="EX121" s="398"/>
      <c r="EY121" s="398"/>
      <c r="EZ121" s="398"/>
      <c r="FA121" s="398"/>
      <c r="FB121" s="398"/>
      <c r="FC121" s="398"/>
      <c r="FD121" s="398"/>
      <c r="FE121" s="398"/>
      <c r="FF121" s="398"/>
      <c r="FG121" s="398"/>
      <c r="FH121" s="398"/>
      <c r="FI121" s="398"/>
      <c r="FJ121" s="398"/>
      <c r="FK121" s="398"/>
      <c r="FL121" s="398"/>
      <c r="FM121" s="398"/>
      <c r="FN121" s="398"/>
      <c r="FO121" s="398"/>
      <c r="FP121" s="398"/>
      <c r="FQ121" s="398"/>
      <c r="FR121" s="398"/>
      <c r="FS121" s="398"/>
      <c r="FT121" s="398"/>
      <c r="FU121" s="398"/>
      <c r="FV121" s="398"/>
      <c r="FW121" s="398"/>
      <c r="FX121" s="398"/>
      <c r="FY121" s="398"/>
      <c r="FZ121" s="398"/>
      <c r="GA121" s="398"/>
      <c r="GB121" s="398"/>
      <c r="GC121" s="398"/>
      <c r="GD121" s="398"/>
      <c r="GE121" s="398"/>
      <c r="GF121" s="398"/>
      <c r="GG121" s="398"/>
      <c r="GH121" s="398"/>
      <c r="GI121" s="398"/>
      <c r="GJ121" s="398"/>
      <c r="GK121" s="398"/>
      <c r="GL121" s="398"/>
      <c r="GM121" s="398"/>
      <c r="GN121" s="398"/>
    </row>
    <row r="122" spans="1:196" s="74" customFormat="1" ht="17.25" customHeight="1">
      <c r="A122" s="401"/>
      <c r="B122" s="395" t="s">
        <v>355</v>
      </c>
      <c r="C122" s="395"/>
      <c r="D122" s="395"/>
      <c r="E122" s="395"/>
      <c r="F122" s="395"/>
      <c r="G122" s="395"/>
      <c r="H122" s="398"/>
      <c r="I122" s="398"/>
      <c r="J122" s="398"/>
      <c r="K122" s="398"/>
      <c r="L122" s="398"/>
      <c r="M122" s="398"/>
      <c r="N122" s="398"/>
      <c r="O122" s="398"/>
      <c r="P122" s="398"/>
      <c r="Q122" s="398"/>
      <c r="R122" s="398"/>
      <c r="S122" s="398"/>
      <c r="T122" s="398"/>
      <c r="U122" s="398"/>
      <c r="V122" s="398"/>
      <c r="W122" s="398"/>
      <c r="X122" s="398"/>
      <c r="Y122" s="398"/>
      <c r="Z122" s="398"/>
      <c r="AA122" s="398"/>
      <c r="AB122" s="398"/>
      <c r="AC122" s="398"/>
      <c r="AD122" s="398"/>
      <c r="AE122" s="398"/>
      <c r="AF122" s="398"/>
      <c r="AG122" s="398"/>
      <c r="AH122" s="398"/>
      <c r="AI122" s="398"/>
      <c r="AJ122" s="398"/>
      <c r="AK122" s="398"/>
      <c r="AL122" s="398"/>
      <c r="AM122" s="398"/>
      <c r="AN122" s="398"/>
      <c r="AO122" s="398"/>
      <c r="AP122" s="398"/>
      <c r="AQ122" s="398"/>
      <c r="AR122" s="398"/>
      <c r="AS122" s="398"/>
      <c r="AT122" s="398"/>
      <c r="AU122" s="398"/>
      <c r="AV122" s="398"/>
      <c r="AW122" s="398"/>
      <c r="AX122" s="398"/>
      <c r="AY122" s="398"/>
      <c r="AZ122" s="398"/>
      <c r="BA122" s="398"/>
      <c r="BB122" s="398"/>
      <c r="BC122" s="398"/>
      <c r="BD122" s="398"/>
      <c r="BE122" s="398"/>
      <c r="BF122" s="398"/>
      <c r="BG122" s="398"/>
      <c r="BH122" s="398"/>
      <c r="BI122" s="398"/>
      <c r="BJ122" s="398"/>
      <c r="BK122" s="398"/>
      <c r="BL122" s="398"/>
      <c r="BM122" s="398"/>
      <c r="BN122" s="398"/>
      <c r="BO122" s="398"/>
      <c r="BP122" s="398"/>
      <c r="BQ122" s="398"/>
      <c r="BR122" s="398"/>
      <c r="BS122" s="398"/>
      <c r="BT122" s="398"/>
      <c r="BU122" s="398"/>
      <c r="BV122" s="398"/>
      <c r="BW122" s="398"/>
      <c r="BX122" s="398"/>
      <c r="BY122" s="398"/>
      <c r="BZ122" s="398"/>
      <c r="CA122" s="398"/>
      <c r="CB122" s="398"/>
      <c r="CC122" s="398"/>
      <c r="CD122" s="398"/>
      <c r="CE122" s="398"/>
      <c r="CF122" s="398"/>
      <c r="CG122" s="398"/>
      <c r="CH122" s="398"/>
      <c r="CI122" s="398"/>
      <c r="CJ122" s="398"/>
      <c r="CK122" s="398"/>
      <c r="CL122" s="398"/>
      <c r="CM122" s="398"/>
      <c r="CN122" s="398"/>
      <c r="CO122" s="398"/>
      <c r="CP122" s="398"/>
      <c r="CQ122" s="398"/>
      <c r="CR122" s="398"/>
      <c r="CS122" s="398"/>
      <c r="CT122" s="398"/>
      <c r="CU122" s="398"/>
      <c r="CV122" s="398"/>
      <c r="CW122" s="398"/>
      <c r="CX122" s="398"/>
      <c r="CY122" s="398"/>
      <c r="CZ122" s="398"/>
      <c r="DA122" s="398"/>
      <c r="DB122" s="398"/>
      <c r="DC122" s="398"/>
      <c r="DD122" s="398"/>
      <c r="DE122" s="398"/>
      <c r="DF122" s="398"/>
      <c r="DG122" s="398"/>
      <c r="DH122" s="398"/>
      <c r="DI122" s="398"/>
      <c r="DJ122" s="398"/>
      <c r="DK122" s="398"/>
      <c r="DL122" s="398"/>
      <c r="DM122" s="398"/>
      <c r="DN122" s="398"/>
      <c r="DO122" s="398"/>
      <c r="DP122" s="398"/>
      <c r="DQ122" s="398"/>
      <c r="DR122" s="398"/>
      <c r="DS122" s="398"/>
      <c r="DT122" s="398"/>
      <c r="DU122" s="398"/>
      <c r="DV122" s="398"/>
      <c r="DW122" s="398"/>
      <c r="DX122" s="398"/>
      <c r="DY122" s="398"/>
      <c r="DZ122" s="398"/>
      <c r="EA122" s="398"/>
      <c r="EB122" s="398"/>
      <c r="EC122" s="398"/>
      <c r="ED122" s="398"/>
      <c r="EE122" s="398"/>
      <c r="EF122" s="398"/>
      <c r="EG122" s="398"/>
      <c r="EH122" s="398"/>
      <c r="EI122" s="398"/>
      <c r="EJ122" s="398"/>
      <c r="EK122" s="398"/>
      <c r="EL122" s="398"/>
      <c r="EM122" s="398"/>
      <c r="EN122" s="398"/>
      <c r="EO122" s="398"/>
      <c r="EP122" s="398"/>
      <c r="EQ122" s="398"/>
      <c r="ER122" s="398"/>
      <c r="ES122" s="398"/>
      <c r="ET122" s="398"/>
      <c r="EU122" s="398"/>
      <c r="EV122" s="398"/>
      <c r="EW122" s="398"/>
      <c r="EX122" s="398"/>
      <c r="EY122" s="398"/>
      <c r="EZ122" s="398"/>
      <c r="FA122" s="398"/>
      <c r="FB122" s="398"/>
      <c r="FC122" s="398"/>
      <c r="FD122" s="398"/>
      <c r="FE122" s="398"/>
      <c r="FF122" s="398"/>
      <c r="FG122" s="398"/>
      <c r="FH122" s="398"/>
      <c r="FI122" s="398"/>
      <c r="FJ122" s="398"/>
      <c r="FK122" s="398"/>
      <c r="FL122" s="398"/>
      <c r="FM122" s="398"/>
      <c r="FN122" s="398"/>
      <c r="FO122" s="398"/>
      <c r="FP122" s="398"/>
      <c r="FQ122" s="398"/>
      <c r="FR122" s="398"/>
      <c r="FS122" s="398"/>
      <c r="FT122" s="398"/>
      <c r="FU122" s="398"/>
      <c r="FV122" s="398"/>
      <c r="FW122" s="398"/>
      <c r="FX122" s="398"/>
      <c r="FY122" s="398"/>
      <c r="FZ122" s="398"/>
      <c r="GA122" s="398"/>
      <c r="GB122" s="398"/>
      <c r="GC122" s="398"/>
      <c r="GD122" s="398"/>
      <c r="GE122" s="398"/>
      <c r="GF122" s="398"/>
      <c r="GG122" s="398"/>
      <c r="GH122" s="398"/>
      <c r="GI122" s="398"/>
      <c r="GJ122" s="398"/>
      <c r="GK122" s="398"/>
      <c r="GL122" s="398"/>
      <c r="GM122" s="398"/>
      <c r="GN122" s="398"/>
    </row>
    <row r="123" spans="1:196" s="74" customFormat="1" ht="17.25" customHeight="1">
      <c r="A123" s="394" t="s">
        <v>356</v>
      </c>
      <c r="B123" s="395"/>
      <c r="C123" s="395"/>
      <c r="D123" s="395"/>
      <c r="E123" s="395"/>
      <c r="F123" s="404" t="s">
        <v>313</v>
      </c>
      <c r="G123" s="404" t="s">
        <v>314</v>
      </c>
      <c r="H123" s="398"/>
      <c r="I123" s="398"/>
      <c r="J123" s="398"/>
      <c r="K123" s="398"/>
      <c r="L123" s="398"/>
      <c r="M123" s="398"/>
      <c r="N123" s="398"/>
      <c r="O123" s="398"/>
      <c r="P123" s="398"/>
      <c r="Q123" s="398"/>
      <c r="R123" s="398"/>
      <c r="S123" s="398"/>
      <c r="T123" s="398"/>
      <c r="U123" s="398"/>
      <c r="V123" s="398"/>
      <c r="W123" s="398"/>
      <c r="X123" s="398"/>
      <c r="Y123" s="398"/>
      <c r="Z123" s="398"/>
      <c r="AA123" s="398"/>
      <c r="AB123" s="398"/>
      <c r="AC123" s="398"/>
      <c r="AD123" s="398"/>
      <c r="AE123" s="398"/>
      <c r="AF123" s="398"/>
      <c r="AG123" s="398"/>
      <c r="AH123" s="398"/>
      <c r="AI123" s="398"/>
      <c r="AJ123" s="398"/>
      <c r="AK123" s="398"/>
      <c r="AL123" s="398"/>
      <c r="AM123" s="398"/>
      <c r="AN123" s="398"/>
      <c r="AO123" s="398"/>
      <c r="AP123" s="398"/>
      <c r="AQ123" s="398"/>
      <c r="AR123" s="398"/>
      <c r="AS123" s="398"/>
      <c r="AT123" s="398"/>
      <c r="AU123" s="398"/>
      <c r="AV123" s="398"/>
      <c r="AW123" s="398"/>
      <c r="AX123" s="398"/>
      <c r="AY123" s="398"/>
      <c r="AZ123" s="398"/>
      <c r="BA123" s="398"/>
      <c r="BB123" s="398"/>
      <c r="BC123" s="398"/>
      <c r="BD123" s="398"/>
      <c r="BE123" s="398"/>
      <c r="BF123" s="398"/>
      <c r="BG123" s="398"/>
      <c r="BH123" s="398"/>
      <c r="BI123" s="398"/>
      <c r="BJ123" s="398"/>
      <c r="BK123" s="398"/>
      <c r="BL123" s="398"/>
      <c r="BM123" s="398"/>
      <c r="BN123" s="398"/>
      <c r="BO123" s="398"/>
      <c r="BP123" s="398"/>
      <c r="BQ123" s="398"/>
      <c r="BR123" s="398"/>
      <c r="BS123" s="398"/>
      <c r="BT123" s="398"/>
      <c r="BU123" s="398"/>
      <c r="BV123" s="398"/>
      <c r="BW123" s="398"/>
      <c r="BX123" s="398"/>
      <c r="BY123" s="398"/>
      <c r="BZ123" s="398"/>
      <c r="CA123" s="398"/>
      <c r="CB123" s="398"/>
      <c r="CC123" s="398"/>
      <c r="CD123" s="398"/>
      <c r="CE123" s="398"/>
      <c r="CF123" s="398"/>
      <c r="CG123" s="398"/>
      <c r="CH123" s="398"/>
      <c r="CI123" s="398"/>
      <c r="CJ123" s="398"/>
      <c r="CK123" s="398"/>
      <c r="CL123" s="398"/>
      <c r="CM123" s="398"/>
      <c r="CN123" s="398"/>
      <c r="CO123" s="398"/>
      <c r="CP123" s="398"/>
      <c r="CQ123" s="398"/>
      <c r="CR123" s="398"/>
      <c r="CS123" s="398"/>
      <c r="CT123" s="398"/>
      <c r="CU123" s="398"/>
      <c r="CV123" s="398"/>
      <c r="CW123" s="398"/>
      <c r="CX123" s="398"/>
      <c r="CY123" s="398"/>
      <c r="CZ123" s="398"/>
      <c r="DA123" s="398"/>
      <c r="DB123" s="398"/>
      <c r="DC123" s="398"/>
      <c r="DD123" s="398"/>
      <c r="DE123" s="398"/>
      <c r="DF123" s="398"/>
      <c r="DG123" s="398"/>
      <c r="DH123" s="398"/>
      <c r="DI123" s="398"/>
      <c r="DJ123" s="398"/>
      <c r="DK123" s="398"/>
      <c r="DL123" s="398"/>
      <c r="DM123" s="398"/>
      <c r="DN123" s="398"/>
      <c r="DO123" s="398"/>
      <c r="DP123" s="398"/>
      <c r="DQ123" s="398"/>
      <c r="DR123" s="398"/>
      <c r="DS123" s="398"/>
      <c r="DT123" s="398"/>
      <c r="DU123" s="398"/>
      <c r="DV123" s="398"/>
      <c r="DW123" s="398"/>
      <c r="DX123" s="398"/>
      <c r="DY123" s="398"/>
      <c r="DZ123" s="398"/>
      <c r="EA123" s="398"/>
      <c r="EB123" s="398"/>
      <c r="EC123" s="398"/>
      <c r="ED123" s="398"/>
      <c r="EE123" s="398"/>
      <c r="EF123" s="398"/>
      <c r="EG123" s="398"/>
      <c r="EH123" s="398"/>
      <c r="EI123" s="398"/>
      <c r="EJ123" s="398"/>
      <c r="EK123" s="398"/>
      <c r="EL123" s="398"/>
      <c r="EM123" s="398"/>
      <c r="EN123" s="398"/>
      <c r="EO123" s="398"/>
      <c r="EP123" s="398"/>
      <c r="EQ123" s="398"/>
      <c r="ER123" s="398"/>
      <c r="ES123" s="398"/>
      <c r="ET123" s="398"/>
      <c r="EU123" s="398"/>
      <c r="EV123" s="398"/>
      <c r="EW123" s="398"/>
      <c r="EX123" s="398"/>
      <c r="EY123" s="398"/>
      <c r="EZ123" s="398"/>
      <c r="FA123" s="398"/>
      <c r="FB123" s="398"/>
      <c r="FC123" s="398"/>
      <c r="FD123" s="398"/>
      <c r="FE123" s="398"/>
      <c r="FF123" s="398"/>
      <c r="FG123" s="398"/>
      <c r="FH123" s="398"/>
      <c r="FI123" s="398"/>
      <c r="FJ123" s="398"/>
      <c r="FK123" s="398"/>
      <c r="FL123" s="398"/>
      <c r="FM123" s="398"/>
      <c r="FN123" s="398"/>
      <c r="FO123" s="398"/>
      <c r="FP123" s="398"/>
      <c r="FQ123" s="398"/>
      <c r="FR123" s="398"/>
      <c r="FS123" s="398"/>
      <c r="FT123" s="398"/>
      <c r="FU123" s="398"/>
      <c r="FV123" s="398"/>
      <c r="FW123" s="398"/>
      <c r="FX123" s="398"/>
      <c r="FY123" s="398"/>
      <c r="FZ123" s="398"/>
      <c r="GA123" s="398"/>
      <c r="GB123" s="398"/>
      <c r="GC123" s="398"/>
      <c r="GD123" s="398"/>
      <c r="GE123" s="398"/>
      <c r="GF123" s="398"/>
      <c r="GG123" s="398"/>
      <c r="GH123" s="398"/>
      <c r="GI123" s="398"/>
      <c r="GJ123" s="398"/>
      <c r="GK123" s="398"/>
      <c r="GL123" s="398"/>
      <c r="GM123" s="398"/>
      <c r="GN123" s="398"/>
    </row>
    <row r="124" spans="1:196" s="74" customFormat="1" ht="17.25" customHeight="1">
      <c r="A124" s="401"/>
      <c r="B124" s="401" t="s">
        <v>95</v>
      </c>
      <c r="C124" s="395"/>
      <c r="D124" s="395"/>
      <c r="E124" s="395"/>
      <c r="F124" s="403">
        <v>450965536</v>
      </c>
      <c r="G124" s="403">
        <v>246557877</v>
      </c>
      <c r="H124" s="398"/>
      <c r="I124" s="398"/>
      <c r="J124" s="398"/>
      <c r="K124" s="398"/>
      <c r="L124" s="398"/>
      <c r="M124" s="398"/>
      <c r="N124" s="398"/>
      <c r="O124" s="398"/>
      <c r="P124" s="398"/>
      <c r="Q124" s="398"/>
      <c r="R124" s="398"/>
      <c r="S124" s="398"/>
      <c r="T124" s="398"/>
      <c r="U124" s="398"/>
      <c r="V124" s="398"/>
      <c r="W124" s="398"/>
      <c r="X124" s="398"/>
      <c r="Y124" s="398"/>
      <c r="Z124" s="398"/>
      <c r="AA124" s="398"/>
      <c r="AB124" s="398"/>
      <c r="AC124" s="398"/>
      <c r="AD124" s="398"/>
      <c r="AE124" s="398"/>
      <c r="AF124" s="398"/>
      <c r="AG124" s="398"/>
      <c r="AH124" s="398"/>
      <c r="AI124" s="398"/>
      <c r="AJ124" s="398"/>
      <c r="AK124" s="398"/>
      <c r="AL124" s="398"/>
      <c r="AM124" s="398"/>
      <c r="AN124" s="398"/>
      <c r="AO124" s="398"/>
      <c r="AP124" s="398"/>
      <c r="AQ124" s="398"/>
      <c r="AR124" s="398"/>
      <c r="AS124" s="398"/>
      <c r="AT124" s="398"/>
      <c r="AU124" s="398"/>
      <c r="AV124" s="398"/>
      <c r="AW124" s="398"/>
      <c r="AX124" s="398"/>
      <c r="AY124" s="398"/>
      <c r="AZ124" s="398"/>
      <c r="BA124" s="398"/>
      <c r="BB124" s="398"/>
      <c r="BC124" s="398"/>
      <c r="BD124" s="398"/>
      <c r="BE124" s="398"/>
      <c r="BF124" s="398"/>
      <c r="BG124" s="398"/>
      <c r="BH124" s="398"/>
      <c r="BI124" s="398"/>
      <c r="BJ124" s="398"/>
      <c r="BK124" s="398"/>
      <c r="BL124" s="398"/>
      <c r="BM124" s="398"/>
      <c r="BN124" s="398"/>
      <c r="BO124" s="398"/>
      <c r="BP124" s="398"/>
      <c r="BQ124" s="398"/>
      <c r="BR124" s="398"/>
      <c r="BS124" s="398"/>
      <c r="BT124" s="398"/>
      <c r="BU124" s="398"/>
      <c r="BV124" s="398"/>
      <c r="BW124" s="398"/>
      <c r="BX124" s="398"/>
      <c r="BY124" s="398"/>
      <c r="BZ124" s="398"/>
      <c r="CA124" s="398"/>
      <c r="CB124" s="398"/>
      <c r="CC124" s="398"/>
      <c r="CD124" s="398"/>
      <c r="CE124" s="398"/>
      <c r="CF124" s="398"/>
      <c r="CG124" s="398"/>
      <c r="CH124" s="398"/>
      <c r="CI124" s="398"/>
      <c r="CJ124" s="398"/>
      <c r="CK124" s="398"/>
      <c r="CL124" s="398"/>
      <c r="CM124" s="398"/>
      <c r="CN124" s="398"/>
      <c r="CO124" s="398"/>
      <c r="CP124" s="398"/>
      <c r="CQ124" s="398"/>
      <c r="CR124" s="398"/>
      <c r="CS124" s="398"/>
      <c r="CT124" s="398"/>
      <c r="CU124" s="398"/>
      <c r="CV124" s="398"/>
      <c r="CW124" s="398"/>
      <c r="CX124" s="398"/>
      <c r="CY124" s="398"/>
      <c r="CZ124" s="398"/>
      <c r="DA124" s="398"/>
      <c r="DB124" s="398"/>
      <c r="DC124" s="398"/>
      <c r="DD124" s="398"/>
      <c r="DE124" s="398"/>
      <c r="DF124" s="398"/>
      <c r="DG124" s="398"/>
      <c r="DH124" s="398"/>
      <c r="DI124" s="398"/>
      <c r="DJ124" s="398"/>
      <c r="DK124" s="398"/>
      <c r="DL124" s="398"/>
      <c r="DM124" s="398"/>
      <c r="DN124" s="398"/>
      <c r="DO124" s="398"/>
      <c r="DP124" s="398"/>
      <c r="DQ124" s="398"/>
      <c r="DR124" s="398"/>
      <c r="DS124" s="398"/>
      <c r="DT124" s="398"/>
      <c r="DU124" s="398"/>
      <c r="DV124" s="398"/>
      <c r="DW124" s="398"/>
      <c r="DX124" s="398"/>
      <c r="DY124" s="398"/>
      <c r="DZ124" s="398"/>
      <c r="EA124" s="398"/>
      <c r="EB124" s="398"/>
      <c r="EC124" s="398"/>
      <c r="ED124" s="398"/>
      <c r="EE124" s="398"/>
      <c r="EF124" s="398"/>
      <c r="EG124" s="398"/>
      <c r="EH124" s="398"/>
      <c r="EI124" s="398"/>
      <c r="EJ124" s="398"/>
      <c r="EK124" s="398"/>
      <c r="EL124" s="398"/>
      <c r="EM124" s="398"/>
      <c r="EN124" s="398"/>
      <c r="EO124" s="398"/>
      <c r="EP124" s="398"/>
      <c r="EQ124" s="398"/>
      <c r="ER124" s="398"/>
      <c r="ES124" s="398"/>
      <c r="ET124" s="398"/>
      <c r="EU124" s="398"/>
      <c r="EV124" s="398"/>
      <c r="EW124" s="398"/>
      <c r="EX124" s="398"/>
      <c r="EY124" s="398"/>
      <c r="EZ124" s="398"/>
      <c r="FA124" s="398"/>
      <c r="FB124" s="398"/>
      <c r="FC124" s="398"/>
      <c r="FD124" s="398"/>
      <c r="FE124" s="398"/>
      <c r="FF124" s="398"/>
      <c r="FG124" s="398"/>
      <c r="FH124" s="398"/>
      <c r="FI124" s="398"/>
      <c r="FJ124" s="398"/>
      <c r="FK124" s="398"/>
      <c r="FL124" s="398"/>
      <c r="FM124" s="398"/>
      <c r="FN124" s="398"/>
      <c r="FO124" s="398"/>
      <c r="FP124" s="398"/>
      <c r="FQ124" s="398"/>
      <c r="FR124" s="398"/>
      <c r="FS124" s="398"/>
      <c r="FT124" s="398"/>
      <c r="FU124" s="398"/>
      <c r="FV124" s="398"/>
      <c r="FW124" s="398"/>
      <c r="FX124" s="398"/>
      <c r="FY124" s="398"/>
      <c r="FZ124" s="398"/>
      <c r="GA124" s="398"/>
      <c r="GB124" s="398"/>
      <c r="GC124" s="398"/>
      <c r="GD124" s="398"/>
      <c r="GE124" s="398"/>
      <c r="GF124" s="398"/>
      <c r="GG124" s="398"/>
      <c r="GH124" s="398"/>
      <c r="GI124" s="398"/>
      <c r="GJ124" s="398"/>
      <c r="GK124" s="398"/>
      <c r="GL124" s="398"/>
      <c r="GM124" s="398"/>
      <c r="GN124" s="398"/>
    </row>
    <row r="125" spans="1:196" s="74" customFormat="1" ht="17.25" customHeight="1">
      <c r="A125" s="401"/>
      <c r="B125" s="401" t="s">
        <v>357</v>
      </c>
      <c r="C125" s="395"/>
      <c r="D125" s="395"/>
      <c r="E125" s="395"/>
      <c r="F125" s="403">
        <v>3313651002</v>
      </c>
      <c r="G125" s="403">
        <v>3215686118</v>
      </c>
      <c r="H125" s="398"/>
      <c r="I125" s="398"/>
      <c r="J125" s="398"/>
      <c r="K125" s="398"/>
      <c r="L125" s="398"/>
      <c r="M125" s="398"/>
      <c r="N125" s="398"/>
      <c r="O125" s="398"/>
      <c r="P125" s="398"/>
      <c r="Q125" s="398"/>
      <c r="R125" s="398"/>
      <c r="S125" s="398"/>
      <c r="T125" s="398"/>
      <c r="U125" s="398"/>
      <c r="V125" s="398"/>
      <c r="W125" s="398"/>
      <c r="X125" s="398"/>
      <c r="Y125" s="398"/>
      <c r="Z125" s="398"/>
      <c r="AA125" s="398"/>
      <c r="AB125" s="398"/>
      <c r="AC125" s="398"/>
      <c r="AD125" s="398"/>
      <c r="AE125" s="398"/>
      <c r="AF125" s="398"/>
      <c r="AG125" s="398"/>
      <c r="AH125" s="398"/>
      <c r="AI125" s="398"/>
      <c r="AJ125" s="398"/>
      <c r="AK125" s="398"/>
      <c r="AL125" s="398"/>
      <c r="AM125" s="398"/>
      <c r="AN125" s="398"/>
      <c r="AO125" s="398"/>
      <c r="AP125" s="398"/>
      <c r="AQ125" s="398"/>
      <c r="AR125" s="398"/>
      <c r="AS125" s="398"/>
      <c r="AT125" s="398"/>
      <c r="AU125" s="398"/>
      <c r="AV125" s="398"/>
      <c r="AW125" s="398"/>
      <c r="AX125" s="398"/>
      <c r="AY125" s="398"/>
      <c r="AZ125" s="398"/>
      <c r="BA125" s="398"/>
      <c r="BB125" s="398"/>
      <c r="BC125" s="398"/>
      <c r="BD125" s="398"/>
      <c r="BE125" s="398"/>
      <c r="BF125" s="398"/>
      <c r="BG125" s="398"/>
      <c r="BH125" s="398"/>
      <c r="BI125" s="398"/>
      <c r="BJ125" s="398"/>
      <c r="BK125" s="398"/>
      <c r="BL125" s="398"/>
      <c r="BM125" s="398"/>
      <c r="BN125" s="398"/>
      <c r="BO125" s="398"/>
      <c r="BP125" s="398"/>
      <c r="BQ125" s="398"/>
      <c r="BR125" s="398"/>
      <c r="BS125" s="398"/>
      <c r="BT125" s="398"/>
      <c r="BU125" s="398"/>
      <c r="BV125" s="398"/>
      <c r="BW125" s="398"/>
      <c r="BX125" s="398"/>
      <c r="BY125" s="398"/>
      <c r="BZ125" s="398"/>
      <c r="CA125" s="398"/>
      <c r="CB125" s="398"/>
      <c r="CC125" s="398"/>
      <c r="CD125" s="398"/>
      <c r="CE125" s="398"/>
      <c r="CF125" s="398"/>
      <c r="CG125" s="398"/>
      <c r="CH125" s="398"/>
      <c r="CI125" s="398"/>
      <c r="CJ125" s="398"/>
      <c r="CK125" s="398"/>
      <c r="CL125" s="398"/>
      <c r="CM125" s="398"/>
      <c r="CN125" s="398"/>
      <c r="CO125" s="398"/>
      <c r="CP125" s="398"/>
      <c r="CQ125" s="398"/>
      <c r="CR125" s="398"/>
      <c r="CS125" s="398"/>
      <c r="CT125" s="398"/>
      <c r="CU125" s="398"/>
      <c r="CV125" s="398"/>
      <c r="CW125" s="398"/>
      <c r="CX125" s="398"/>
      <c r="CY125" s="398"/>
      <c r="CZ125" s="398"/>
      <c r="DA125" s="398"/>
      <c r="DB125" s="398"/>
      <c r="DC125" s="398"/>
      <c r="DD125" s="398"/>
      <c r="DE125" s="398"/>
      <c r="DF125" s="398"/>
      <c r="DG125" s="398"/>
      <c r="DH125" s="398"/>
      <c r="DI125" s="398"/>
      <c r="DJ125" s="398"/>
      <c r="DK125" s="398"/>
      <c r="DL125" s="398"/>
      <c r="DM125" s="398"/>
      <c r="DN125" s="398"/>
      <c r="DO125" s="398"/>
      <c r="DP125" s="398"/>
      <c r="DQ125" s="398"/>
      <c r="DR125" s="398"/>
      <c r="DS125" s="398"/>
      <c r="DT125" s="398"/>
      <c r="DU125" s="398"/>
      <c r="DV125" s="398"/>
      <c r="DW125" s="398"/>
      <c r="DX125" s="398"/>
      <c r="DY125" s="398"/>
      <c r="DZ125" s="398"/>
      <c r="EA125" s="398"/>
      <c r="EB125" s="398"/>
      <c r="EC125" s="398"/>
      <c r="ED125" s="398"/>
      <c r="EE125" s="398"/>
      <c r="EF125" s="398"/>
      <c r="EG125" s="398"/>
      <c r="EH125" s="398"/>
      <c r="EI125" s="398"/>
      <c r="EJ125" s="398"/>
      <c r="EK125" s="398"/>
      <c r="EL125" s="398"/>
      <c r="EM125" s="398"/>
      <c r="EN125" s="398"/>
      <c r="EO125" s="398"/>
      <c r="EP125" s="398"/>
      <c r="EQ125" s="398"/>
      <c r="ER125" s="398"/>
      <c r="ES125" s="398"/>
      <c r="ET125" s="398"/>
      <c r="EU125" s="398"/>
      <c r="EV125" s="398"/>
      <c r="EW125" s="398"/>
      <c r="EX125" s="398"/>
      <c r="EY125" s="398"/>
      <c r="EZ125" s="398"/>
      <c r="FA125" s="398"/>
      <c r="FB125" s="398"/>
      <c r="FC125" s="398"/>
      <c r="FD125" s="398"/>
      <c r="FE125" s="398"/>
      <c r="FF125" s="398"/>
      <c r="FG125" s="398"/>
      <c r="FH125" s="398"/>
      <c r="FI125" s="398"/>
      <c r="FJ125" s="398"/>
      <c r="FK125" s="398"/>
      <c r="FL125" s="398"/>
      <c r="FM125" s="398"/>
      <c r="FN125" s="398"/>
      <c r="FO125" s="398"/>
      <c r="FP125" s="398"/>
      <c r="FQ125" s="398"/>
      <c r="FR125" s="398"/>
      <c r="FS125" s="398"/>
      <c r="FT125" s="398"/>
      <c r="FU125" s="398"/>
      <c r="FV125" s="398"/>
      <c r="FW125" s="398"/>
      <c r="FX125" s="398"/>
      <c r="FY125" s="398"/>
      <c r="FZ125" s="398"/>
      <c r="GA125" s="398"/>
      <c r="GB125" s="398"/>
      <c r="GC125" s="398"/>
      <c r="GD125" s="398"/>
      <c r="GE125" s="398"/>
      <c r="GF125" s="398"/>
      <c r="GG125" s="398"/>
      <c r="GH125" s="398"/>
      <c r="GI125" s="398"/>
      <c r="GJ125" s="398"/>
      <c r="GK125" s="398"/>
      <c r="GL125" s="398"/>
      <c r="GM125" s="398"/>
      <c r="GN125" s="398"/>
    </row>
    <row r="126" spans="1:196" s="74" customFormat="1" ht="17.25" customHeight="1">
      <c r="A126" s="401"/>
      <c r="B126" s="401" t="s">
        <v>358</v>
      </c>
      <c r="C126" s="395"/>
      <c r="D126" s="395"/>
      <c r="E126" s="395"/>
      <c r="F126" s="403">
        <v>1233673629</v>
      </c>
      <c r="G126" s="403">
        <v>1176746868</v>
      </c>
      <c r="H126" s="398"/>
      <c r="I126" s="398"/>
      <c r="J126" s="398"/>
      <c r="K126" s="398"/>
      <c r="L126" s="398"/>
      <c r="M126" s="398"/>
      <c r="N126" s="398"/>
      <c r="O126" s="398"/>
      <c r="P126" s="398"/>
      <c r="Q126" s="398"/>
      <c r="R126" s="398"/>
      <c r="S126" s="398"/>
      <c r="T126" s="398"/>
      <c r="U126" s="398"/>
      <c r="V126" s="398"/>
      <c r="W126" s="398"/>
      <c r="X126" s="398"/>
      <c r="Y126" s="398"/>
      <c r="Z126" s="398"/>
      <c r="AA126" s="398"/>
      <c r="AB126" s="398"/>
      <c r="AC126" s="398"/>
      <c r="AD126" s="398"/>
      <c r="AE126" s="398"/>
      <c r="AF126" s="398"/>
      <c r="AG126" s="398"/>
      <c r="AH126" s="398"/>
      <c r="AI126" s="398"/>
      <c r="AJ126" s="398"/>
      <c r="AK126" s="398"/>
      <c r="AL126" s="398"/>
      <c r="AM126" s="398"/>
      <c r="AN126" s="398"/>
      <c r="AO126" s="398"/>
      <c r="AP126" s="398"/>
      <c r="AQ126" s="398"/>
      <c r="AR126" s="398"/>
      <c r="AS126" s="398"/>
      <c r="AT126" s="398"/>
      <c r="AU126" s="398"/>
      <c r="AV126" s="398"/>
      <c r="AW126" s="398"/>
      <c r="AX126" s="398"/>
      <c r="AY126" s="398"/>
      <c r="AZ126" s="398"/>
      <c r="BA126" s="398"/>
      <c r="BB126" s="398"/>
      <c r="BC126" s="398"/>
      <c r="BD126" s="398"/>
      <c r="BE126" s="398"/>
      <c r="BF126" s="398"/>
      <c r="BG126" s="398"/>
      <c r="BH126" s="398"/>
      <c r="BI126" s="398"/>
      <c r="BJ126" s="398"/>
      <c r="BK126" s="398"/>
      <c r="BL126" s="398"/>
      <c r="BM126" s="398"/>
      <c r="BN126" s="398"/>
      <c r="BO126" s="398"/>
      <c r="BP126" s="398"/>
      <c r="BQ126" s="398"/>
      <c r="BR126" s="398"/>
      <c r="BS126" s="398"/>
      <c r="BT126" s="398"/>
      <c r="BU126" s="398"/>
      <c r="BV126" s="398"/>
      <c r="BW126" s="398"/>
      <c r="BX126" s="398"/>
      <c r="BY126" s="398"/>
      <c r="BZ126" s="398"/>
      <c r="CA126" s="398"/>
      <c r="CB126" s="398"/>
      <c r="CC126" s="398"/>
      <c r="CD126" s="398"/>
      <c r="CE126" s="398"/>
      <c r="CF126" s="398"/>
      <c r="CG126" s="398"/>
      <c r="CH126" s="398"/>
      <c r="CI126" s="398"/>
      <c r="CJ126" s="398"/>
      <c r="CK126" s="398"/>
      <c r="CL126" s="398"/>
      <c r="CM126" s="398"/>
      <c r="CN126" s="398"/>
      <c r="CO126" s="398"/>
      <c r="CP126" s="398"/>
      <c r="CQ126" s="398"/>
      <c r="CR126" s="398"/>
      <c r="CS126" s="398"/>
      <c r="CT126" s="398"/>
      <c r="CU126" s="398"/>
      <c r="CV126" s="398"/>
      <c r="CW126" s="398"/>
      <c r="CX126" s="398"/>
      <c r="CY126" s="398"/>
      <c r="CZ126" s="398"/>
      <c r="DA126" s="398"/>
      <c r="DB126" s="398"/>
      <c r="DC126" s="398"/>
      <c r="DD126" s="398"/>
      <c r="DE126" s="398"/>
      <c r="DF126" s="398"/>
      <c r="DG126" s="398"/>
      <c r="DH126" s="398"/>
      <c r="DI126" s="398"/>
      <c r="DJ126" s="398"/>
      <c r="DK126" s="398"/>
      <c r="DL126" s="398"/>
      <c r="DM126" s="398"/>
      <c r="DN126" s="398"/>
      <c r="DO126" s="398"/>
      <c r="DP126" s="398"/>
      <c r="DQ126" s="398"/>
      <c r="DR126" s="398"/>
      <c r="DS126" s="398"/>
      <c r="DT126" s="398"/>
      <c r="DU126" s="398"/>
      <c r="DV126" s="398"/>
      <c r="DW126" s="398"/>
      <c r="DX126" s="398"/>
      <c r="DY126" s="398"/>
      <c r="DZ126" s="398"/>
      <c r="EA126" s="398"/>
      <c r="EB126" s="398"/>
      <c r="EC126" s="398"/>
      <c r="ED126" s="398"/>
      <c r="EE126" s="398"/>
      <c r="EF126" s="398"/>
      <c r="EG126" s="398"/>
      <c r="EH126" s="398"/>
      <c r="EI126" s="398"/>
      <c r="EJ126" s="398"/>
      <c r="EK126" s="398"/>
      <c r="EL126" s="398"/>
      <c r="EM126" s="398"/>
      <c r="EN126" s="398"/>
      <c r="EO126" s="398"/>
      <c r="EP126" s="398"/>
      <c r="EQ126" s="398"/>
      <c r="ER126" s="398"/>
      <c r="ES126" s="398"/>
      <c r="ET126" s="398"/>
      <c r="EU126" s="398"/>
      <c r="EV126" s="398"/>
      <c r="EW126" s="398"/>
      <c r="EX126" s="398"/>
      <c r="EY126" s="398"/>
      <c r="EZ126" s="398"/>
      <c r="FA126" s="398"/>
      <c r="FB126" s="398"/>
      <c r="FC126" s="398"/>
      <c r="FD126" s="398"/>
      <c r="FE126" s="398"/>
      <c r="FF126" s="398"/>
      <c r="FG126" s="398"/>
      <c r="FH126" s="398"/>
      <c r="FI126" s="398"/>
      <c r="FJ126" s="398"/>
      <c r="FK126" s="398"/>
      <c r="FL126" s="398"/>
      <c r="FM126" s="398"/>
      <c r="FN126" s="398"/>
      <c r="FO126" s="398"/>
      <c r="FP126" s="398"/>
      <c r="FQ126" s="398"/>
      <c r="FR126" s="398"/>
      <c r="FS126" s="398"/>
      <c r="FT126" s="398"/>
      <c r="FU126" s="398"/>
      <c r="FV126" s="398"/>
      <c r="FW126" s="398"/>
      <c r="FX126" s="398"/>
      <c r="FY126" s="398"/>
      <c r="FZ126" s="398"/>
      <c r="GA126" s="398"/>
      <c r="GB126" s="398"/>
      <c r="GC126" s="398"/>
      <c r="GD126" s="398"/>
      <c r="GE126" s="398"/>
      <c r="GF126" s="398"/>
      <c r="GG126" s="398"/>
      <c r="GH126" s="398"/>
      <c r="GI126" s="398"/>
      <c r="GJ126" s="398"/>
      <c r="GK126" s="398"/>
      <c r="GL126" s="398"/>
      <c r="GM126" s="398"/>
      <c r="GN126" s="398"/>
    </row>
    <row r="127" spans="1:196" s="74" customFormat="1" ht="17.25" customHeight="1">
      <c r="A127" s="401"/>
      <c r="B127" s="401" t="s">
        <v>655</v>
      </c>
      <c r="C127" s="395"/>
      <c r="D127" s="395"/>
      <c r="E127" s="395"/>
      <c r="F127" s="403">
        <v>3184445530</v>
      </c>
      <c r="G127" s="403">
        <v>1608062382</v>
      </c>
      <c r="H127" s="398"/>
      <c r="I127" s="398"/>
      <c r="J127" s="398"/>
      <c r="K127" s="398"/>
      <c r="L127" s="398"/>
      <c r="M127" s="398"/>
      <c r="N127" s="398"/>
      <c r="O127" s="398"/>
      <c r="P127" s="398"/>
      <c r="Q127" s="398"/>
      <c r="R127" s="398"/>
      <c r="S127" s="398"/>
      <c r="T127" s="398"/>
      <c r="U127" s="398"/>
      <c r="V127" s="398"/>
      <c r="W127" s="398"/>
      <c r="X127" s="398"/>
      <c r="Y127" s="398"/>
      <c r="Z127" s="398"/>
      <c r="AA127" s="398"/>
      <c r="AB127" s="398"/>
      <c r="AC127" s="398"/>
      <c r="AD127" s="398"/>
      <c r="AE127" s="398"/>
      <c r="AF127" s="398"/>
      <c r="AG127" s="398"/>
      <c r="AH127" s="398"/>
      <c r="AI127" s="398"/>
      <c r="AJ127" s="398"/>
      <c r="AK127" s="398"/>
      <c r="AL127" s="398"/>
      <c r="AM127" s="398"/>
      <c r="AN127" s="398"/>
      <c r="AO127" s="398"/>
      <c r="AP127" s="398"/>
      <c r="AQ127" s="398"/>
      <c r="AR127" s="398"/>
      <c r="AS127" s="398"/>
      <c r="AT127" s="398"/>
      <c r="AU127" s="398"/>
      <c r="AV127" s="398"/>
      <c r="AW127" s="398"/>
      <c r="AX127" s="398"/>
      <c r="AY127" s="398"/>
      <c r="AZ127" s="398"/>
      <c r="BA127" s="398"/>
      <c r="BB127" s="398"/>
      <c r="BC127" s="398"/>
      <c r="BD127" s="398"/>
      <c r="BE127" s="398"/>
      <c r="BF127" s="398"/>
      <c r="BG127" s="398"/>
      <c r="BH127" s="398"/>
      <c r="BI127" s="398"/>
      <c r="BJ127" s="398"/>
      <c r="BK127" s="398"/>
      <c r="BL127" s="398"/>
      <c r="BM127" s="398"/>
      <c r="BN127" s="398"/>
      <c r="BO127" s="398"/>
      <c r="BP127" s="398"/>
      <c r="BQ127" s="398"/>
      <c r="BR127" s="398"/>
      <c r="BS127" s="398"/>
      <c r="BT127" s="398"/>
      <c r="BU127" s="398"/>
      <c r="BV127" s="398"/>
      <c r="BW127" s="398"/>
      <c r="BX127" s="398"/>
      <c r="BY127" s="398"/>
      <c r="BZ127" s="398"/>
      <c r="CA127" s="398"/>
      <c r="CB127" s="398"/>
      <c r="CC127" s="398"/>
      <c r="CD127" s="398"/>
      <c r="CE127" s="398"/>
      <c r="CF127" s="398"/>
      <c r="CG127" s="398"/>
      <c r="CH127" s="398"/>
      <c r="CI127" s="398"/>
      <c r="CJ127" s="398"/>
      <c r="CK127" s="398"/>
      <c r="CL127" s="398"/>
      <c r="CM127" s="398"/>
      <c r="CN127" s="398"/>
      <c r="CO127" s="398"/>
      <c r="CP127" s="398"/>
      <c r="CQ127" s="398"/>
      <c r="CR127" s="398"/>
      <c r="CS127" s="398"/>
      <c r="CT127" s="398"/>
      <c r="CU127" s="398"/>
      <c r="CV127" s="398"/>
      <c r="CW127" s="398"/>
      <c r="CX127" s="398"/>
      <c r="CY127" s="398"/>
      <c r="CZ127" s="398"/>
      <c r="DA127" s="398"/>
      <c r="DB127" s="398"/>
      <c r="DC127" s="398"/>
      <c r="DD127" s="398"/>
      <c r="DE127" s="398"/>
      <c r="DF127" s="398"/>
      <c r="DG127" s="398"/>
      <c r="DH127" s="398"/>
      <c r="DI127" s="398"/>
      <c r="DJ127" s="398"/>
      <c r="DK127" s="398"/>
      <c r="DL127" s="398"/>
      <c r="DM127" s="398"/>
      <c r="DN127" s="398"/>
      <c r="DO127" s="398"/>
      <c r="DP127" s="398"/>
      <c r="DQ127" s="398"/>
      <c r="DR127" s="398"/>
      <c r="DS127" s="398"/>
      <c r="DT127" s="398"/>
      <c r="DU127" s="398"/>
      <c r="DV127" s="398"/>
      <c r="DW127" s="398"/>
      <c r="DX127" s="398"/>
      <c r="DY127" s="398"/>
      <c r="DZ127" s="398"/>
      <c r="EA127" s="398"/>
      <c r="EB127" s="398"/>
      <c r="EC127" s="398"/>
      <c r="ED127" s="398"/>
      <c r="EE127" s="398"/>
      <c r="EF127" s="398"/>
      <c r="EG127" s="398"/>
      <c r="EH127" s="398"/>
      <c r="EI127" s="398"/>
      <c r="EJ127" s="398"/>
      <c r="EK127" s="398"/>
      <c r="EL127" s="398"/>
      <c r="EM127" s="398"/>
      <c r="EN127" s="398"/>
      <c r="EO127" s="398"/>
      <c r="EP127" s="398"/>
      <c r="EQ127" s="398"/>
      <c r="ER127" s="398"/>
      <c r="ES127" s="398"/>
      <c r="ET127" s="398"/>
      <c r="EU127" s="398"/>
      <c r="EV127" s="398"/>
      <c r="EW127" s="398"/>
      <c r="EX127" s="398"/>
      <c r="EY127" s="398"/>
      <c r="EZ127" s="398"/>
      <c r="FA127" s="398"/>
      <c r="FB127" s="398"/>
      <c r="FC127" s="398"/>
      <c r="FD127" s="398"/>
      <c r="FE127" s="398"/>
      <c r="FF127" s="398"/>
      <c r="FG127" s="398"/>
      <c r="FH127" s="398"/>
      <c r="FI127" s="398"/>
      <c r="FJ127" s="398"/>
      <c r="FK127" s="398"/>
      <c r="FL127" s="398"/>
      <c r="FM127" s="398"/>
      <c r="FN127" s="398"/>
      <c r="FO127" s="398"/>
      <c r="FP127" s="398"/>
      <c r="FQ127" s="398"/>
      <c r="FR127" s="398"/>
      <c r="FS127" s="398"/>
      <c r="FT127" s="398"/>
      <c r="FU127" s="398"/>
      <c r="FV127" s="398"/>
      <c r="FW127" s="398"/>
      <c r="FX127" s="398"/>
      <c r="FY127" s="398"/>
      <c r="FZ127" s="398"/>
      <c r="GA127" s="398"/>
      <c r="GB127" s="398"/>
      <c r="GC127" s="398"/>
      <c r="GD127" s="398"/>
      <c r="GE127" s="398"/>
      <c r="GF127" s="398"/>
      <c r="GG127" s="398"/>
      <c r="GH127" s="398"/>
      <c r="GI127" s="398"/>
      <c r="GJ127" s="398"/>
      <c r="GK127" s="398"/>
      <c r="GL127" s="398"/>
      <c r="GM127" s="398"/>
      <c r="GN127" s="398"/>
    </row>
    <row r="128" spans="1:196" s="74" customFormat="1" ht="17.25" customHeight="1">
      <c r="A128" s="401"/>
      <c r="B128" s="401" t="s">
        <v>359</v>
      </c>
      <c r="C128" s="395"/>
      <c r="D128" s="395"/>
      <c r="E128" s="395"/>
      <c r="F128" s="403">
        <v>2396213177</v>
      </c>
      <c r="G128" s="403">
        <v>3708793001</v>
      </c>
      <c r="H128" s="398"/>
      <c r="I128" s="398"/>
      <c r="J128" s="398"/>
      <c r="K128" s="398"/>
      <c r="L128" s="398"/>
      <c r="M128" s="398"/>
      <c r="N128" s="398"/>
      <c r="O128" s="398"/>
      <c r="P128" s="398"/>
      <c r="Q128" s="398"/>
      <c r="R128" s="398"/>
      <c r="S128" s="398"/>
      <c r="T128" s="398"/>
      <c r="U128" s="398"/>
      <c r="V128" s="398"/>
      <c r="W128" s="398"/>
      <c r="X128" s="398"/>
      <c r="Y128" s="398"/>
      <c r="Z128" s="398"/>
      <c r="AA128" s="398"/>
      <c r="AB128" s="398"/>
      <c r="AC128" s="398"/>
      <c r="AD128" s="398"/>
      <c r="AE128" s="398"/>
      <c r="AF128" s="398"/>
      <c r="AG128" s="398"/>
      <c r="AH128" s="398"/>
      <c r="AI128" s="398"/>
      <c r="AJ128" s="398"/>
      <c r="AK128" s="398"/>
      <c r="AL128" s="398"/>
      <c r="AM128" s="398"/>
      <c r="AN128" s="398"/>
      <c r="AO128" s="398"/>
      <c r="AP128" s="398"/>
      <c r="AQ128" s="398"/>
      <c r="AR128" s="398"/>
      <c r="AS128" s="398"/>
      <c r="AT128" s="398"/>
      <c r="AU128" s="398"/>
      <c r="AV128" s="398"/>
      <c r="AW128" s="398"/>
      <c r="AX128" s="398"/>
      <c r="AY128" s="398"/>
      <c r="AZ128" s="398"/>
      <c r="BA128" s="398"/>
      <c r="BB128" s="398"/>
      <c r="BC128" s="398"/>
      <c r="BD128" s="398"/>
      <c r="BE128" s="398"/>
      <c r="BF128" s="398"/>
      <c r="BG128" s="398"/>
      <c r="BH128" s="398"/>
      <c r="BI128" s="398"/>
      <c r="BJ128" s="398"/>
      <c r="BK128" s="398"/>
      <c r="BL128" s="398"/>
      <c r="BM128" s="398"/>
      <c r="BN128" s="398"/>
      <c r="BO128" s="398"/>
      <c r="BP128" s="398"/>
      <c r="BQ128" s="398"/>
      <c r="BR128" s="398"/>
      <c r="BS128" s="398"/>
      <c r="BT128" s="398"/>
      <c r="BU128" s="398"/>
      <c r="BV128" s="398"/>
      <c r="BW128" s="398"/>
      <c r="BX128" s="398"/>
      <c r="BY128" s="398"/>
      <c r="BZ128" s="398"/>
      <c r="CA128" s="398"/>
      <c r="CB128" s="398"/>
      <c r="CC128" s="398"/>
      <c r="CD128" s="398"/>
      <c r="CE128" s="398"/>
      <c r="CF128" s="398"/>
      <c r="CG128" s="398"/>
      <c r="CH128" s="398"/>
      <c r="CI128" s="398"/>
      <c r="CJ128" s="398"/>
      <c r="CK128" s="398"/>
      <c r="CL128" s="398"/>
      <c r="CM128" s="398"/>
      <c r="CN128" s="398"/>
      <c r="CO128" s="398"/>
      <c r="CP128" s="398"/>
      <c r="CQ128" s="398"/>
      <c r="CR128" s="398"/>
      <c r="CS128" s="398"/>
      <c r="CT128" s="398"/>
      <c r="CU128" s="398"/>
      <c r="CV128" s="398"/>
      <c r="CW128" s="398"/>
      <c r="CX128" s="398"/>
      <c r="CY128" s="398"/>
      <c r="CZ128" s="398"/>
      <c r="DA128" s="398"/>
      <c r="DB128" s="398"/>
      <c r="DC128" s="398"/>
      <c r="DD128" s="398"/>
      <c r="DE128" s="398"/>
      <c r="DF128" s="398"/>
      <c r="DG128" s="398"/>
      <c r="DH128" s="398"/>
      <c r="DI128" s="398"/>
      <c r="DJ128" s="398"/>
      <c r="DK128" s="398"/>
      <c r="DL128" s="398"/>
      <c r="DM128" s="398"/>
      <c r="DN128" s="398"/>
      <c r="DO128" s="398"/>
      <c r="DP128" s="398"/>
      <c r="DQ128" s="398"/>
      <c r="DR128" s="398"/>
      <c r="DS128" s="398"/>
      <c r="DT128" s="398"/>
      <c r="DU128" s="398"/>
      <c r="DV128" s="398"/>
      <c r="DW128" s="398"/>
      <c r="DX128" s="398"/>
      <c r="DY128" s="398"/>
      <c r="DZ128" s="398"/>
      <c r="EA128" s="398"/>
      <c r="EB128" s="398"/>
      <c r="EC128" s="398"/>
      <c r="ED128" s="398"/>
      <c r="EE128" s="398"/>
      <c r="EF128" s="398"/>
      <c r="EG128" s="398"/>
      <c r="EH128" s="398"/>
      <c r="EI128" s="398"/>
      <c r="EJ128" s="398"/>
      <c r="EK128" s="398"/>
      <c r="EL128" s="398"/>
      <c r="EM128" s="398"/>
      <c r="EN128" s="398"/>
      <c r="EO128" s="398"/>
      <c r="EP128" s="398"/>
      <c r="EQ128" s="398"/>
      <c r="ER128" s="398"/>
      <c r="ES128" s="398"/>
      <c r="ET128" s="398"/>
      <c r="EU128" s="398"/>
      <c r="EV128" s="398"/>
      <c r="EW128" s="398"/>
      <c r="EX128" s="398"/>
      <c r="EY128" s="398"/>
      <c r="EZ128" s="398"/>
      <c r="FA128" s="398"/>
      <c r="FB128" s="398"/>
      <c r="FC128" s="398"/>
      <c r="FD128" s="398"/>
      <c r="FE128" s="398"/>
      <c r="FF128" s="398"/>
      <c r="FG128" s="398"/>
      <c r="FH128" s="398"/>
      <c r="FI128" s="398"/>
      <c r="FJ128" s="398"/>
      <c r="FK128" s="398"/>
      <c r="FL128" s="398"/>
      <c r="FM128" s="398"/>
      <c r="FN128" s="398"/>
      <c r="FO128" s="398"/>
      <c r="FP128" s="398"/>
      <c r="FQ128" s="398"/>
      <c r="FR128" s="398"/>
      <c r="FS128" s="398"/>
      <c r="FT128" s="398"/>
      <c r="FU128" s="398"/>
      <c r="FV128" s="398"/>
      <c r="FW128" s="398"/>
      <c r="FX128" s="398"/>
      <c r="FY128" s="398"/>
      <c r="FZ128" s="398"/>
      <c r="GA128" s="398"/>
      <c r="GB128" s="398"/>
      <c r="GC128" s="398"/>
      <c r="GD128" s="398"/>
      <c r="GE128" s="398"/>
      <c r="GF128" s="398"/>
      <c r="GG128" s="398"/>
      <c r="GH128" s="398"/>
      <c r="GI128" s="398"/>
      <c r="GJ128" s="398"/>
      <c r="GK128" s="398"/>
      <c r="GL128" s="398"/>
      <c r="GM128" s="398"/>
      <c r="GN128" s="398"/>
    </row>
    <row r="129" spans="1:196" s="74" customFormat="1" ht="17.25" customHeight="1">
      <c r="A129" s="401"/>
      <c r="B129" s="394" t="s">
        <v>724</v>
      </c>
      <c r="C129" s="395"/>
      <c r="D129" s="395"/>
      <c r="E129" s="395"/>
      <c r="F129" s="405">
        <v>10578948874</v>
      </c>
      <c r="G129" s="405">
        <v>9955846246</v>
      </c>
      <c r="H129" s="398"/>
      <c r="I129" s="398"/>
      <c r="J129" s="398"/>
      <c r="K129" s="398"/>
      <c r="L129" s="398"/>
      <c r="M129" s="398"/>
      <c r="N129" s="398"/>
      <c r="O129" s="398"/>
      <c r="P129" s="398"/>
      <c r="Q129" s="398"/>
      <c r="R129" s="398"/>
      <c r="S129" s="398"/>
      <c r="T129" s="398"/>
      <c r="U129" s="398"/>
      <c r="V129" s="398"/>
      <c r="W129" s="398"/>
      <c r="X129" s="398"/>
      <c r="Y129" s="398"/>
      <c r="Z129" s="398"/>
      <c r="AA129" s="398"/>
      <c r="AB129" s="398"/>
      <c r="AC129" s="398"/>
      <c r="AD129" s="398"/>
      <c r="AE129" s="398"/>
      <c r="AF129" s="398"/>
      <c r="AG129" s="398"/>
      <c r="AH129" s="398"/>
      <c r="AI129" s="398"/>
      <c r="AJ129" s="398"/>
      <c r="AK129" s="398"/>
      <c r="AL129" s="398"/>
      <c r="AM129" s="398"/>
      <c r="AN129" s="398"/>
      <c r="AO129" s="398"/>
      <c r="AP129" s="398"/>
      <c r="AQ129" s="398"/>
      <c r="AR129" s="398"/>
      <c r="AS129" s="398"/>
      <c r="AT129" s="398"/>
      <c r="AU129" s="398"/>
      <c r="AV129" s="398"/>
      <c r="AW129" s="398"/>
      <c r="AX129" s="398"/>
      <c r="AY129" s="398"/>
      <c r="AZ129" s="398"/>
      <c r="BA129" s="398"/>
      <c r="BB129" s="398"/>
      <c r="BC129" s="398"/>
      <c r="BD129" s="398"/>
      <c r="BE129" s="398"/>
      <c r="BF129" s="398"/>
      <c r="BG129" s="398"/>
      <c r="BH129" s="398"/>
      <c r="BI129" s="398"/>
      <c r="BJ129" s="398"/>
      <c r="BK129" s="398"/>
      <c r="BL129" s="398"/>
      <c r="BM129" s="398"/>
      <c r="BN129" s="398"/>
      <c r="BO129" s="398"/>
      <c r="BP129" s="398"/>
      <c r="BQ129" s="398"/>
      <c r="BR129" s="398"/>
      <c r="BS129" s="398"/>
      <c r="BT129" s="398"/>
      <c r="BU129" s="398"/>
      <c r="BV129" s="398"/>
      <c r="BW129" s="398"/>
      <c r="BX129" s="398"/>
      <c r="BY129" s="398"/>
      <c r="BZ129" s="398"/>
      <c r="CA129" s="398"/>
      <c r="CB129" s="398"/>
      <c r="CC129" s="398"/>
      <c r="CD129" s="398"/>
      <c r="CE129" s="398"/>
      <c r="CF129" s="398"/>
      <c r="CG129" s="398"/>
      <c r="CH129" s="398"/>
      <c r="CI129" s="398"/>
      <c r="CJ129" s="398"/>
      <c r="CK129" s="398"/>
      <c r="CL129" s="398"/>
      <c r="CM129" s="398"/>
      <c r="CN129" s="398"/>
      <c r="CO129" s="398"/>
      <c r="CP129" s="398"/>
      <c r="CQ129" s="398"/>
      <c r="CR129" s="398"/>
      <c r="CS129" s="398"/>
      <c r="CT129" s="398"/>
      <c r="CU129" s="398"/>
      <c r="CV129" s="398"/>
      <c r="CW129" s="398"/>
      <c r="CX129" s="398"/>
      <c r="CY129" s="398"/>
      <c r="CZ129" s="398"/>
      <c r="DA129" s="398"/>
      <c r="DB129" s="398"/>
      <c r="DC129" s="398"/>
      <c r="DD129" s="398"/>
      <c r="DE129" s="398"/>
      <c r="DF129" s="398"/>
      <c r="DG129" s="398"/>
      <c r="DH129" s="398"/>
      <c r="DI129" s="398"/>
      <c r="DJ129" s="398"/>
      <c r="DK129" s="398"/>
      <c r="DL129" s="398"/>
      <c r="DM129" s="398"/>
      <c r="DN129" s="398"/>
      <c r="DO129" s="398"/>
      <c r="DP129" s="398"/>
      <c r="DQ129" s="398"/>
      <c r="DR129" s="398"/>
      <c r="DS129" s="398"/>
      <c r="DT129" s="398"/>
      <c r="DU129" s="398"/>
      <c r="DV129" s="398"/>
      <c r="DW129" s="398"/>
      <c r="DX129" s="398"/>
      <c r="DY129" s="398"/>
      <c r="DZ129" s="398"/>
      <c r="EA129" s="398"/>
      <c r="EB129" s="398"/>
      <c r="EC129" s="398"/>
      <c r="ED129" s="398"/>
      <c r="EE129" s="398"/>
      <c r="EF129" s="398"/>
      <c r="EG129" s="398"/>
      <c r="EH129" s="398"/>
      <c r="EI129" s="398"/>
      <c r="EJ129" s="398"/>
      <c r="EK129" s="398"/>
      <c r="EL129" s="398"/>
      <c r="EM129" s="398"/>
      <c r="EN129" s="398"/>
      <c r="EO129" s="398"/>
      <c r="EP129" s="398"/>
      <c r="EQ129" s="398"/>
      <c r="ER129" s="398"/>
      <c r="ES129" s="398"/>
      <c r="ET129" s="398"/>
      <c r="EU129" s="398"/>
      <c r="EV129" s="398"/>
      <c r="EW129" s="398"/>
      <c r="EX129" s="398"/>
      <c r="EY129" s="398"/>
      <c r="EZ129" s="398"/>
      <c r="FA129" s="398"/>
      <c r="FB129" s="398"/>
      <c r="FC129" s="398"/>
      <c r="FD129" s="398"/>
      <c r="FE129" s="398"/>
      <c r="FF129" s="398"/>
      <c r="FG129" s="398"/>
      <c r="FH129" s="398"/>
      <c r="FI129" s="398"/>
      <c r="FJ129" s="398"/>
      <c r="FK129" s="398"/>
      <c r="FL129" s="398"/>
      <c r="FM129" s="398"/>
      <c r="FN129" s="398"/>
      <c r="FO129" s="398"/>
      <c r="FP129" s="398"/>
      <c r="FQ129" s="398"/>
      <c r="FR129" s="398"/>
      <c r="FS129" s="398"/>
      <c r="FT129" s="398"/>
      <c r="FU129" s="398"/>
      <c r="FV129" s="398"/>
      <c r="FW129" s="398"/>
      <c r="FX129" s="398"/>
      <c r="FY129" s="398"/>
      <c r="FZ129" s="398"/>
      <c r="GA129" s="398"/>
      <c r="GB129" s="398"/>
      <c r="GC129" s="398"/>
      <c r="GD129" s="398"/>
      <c r="GE129" s="398"/>
      <c r="GF129" s="398"/>
      <c r="GG129" s="398"/>
      <c r="GH129" s="398"/>
      <c r="GI129" s="398"/>
      <c r="GJ129" s="398"/>
      <c r="GK129" s="398"/>
      <c r="GL129" s="398"/>
      <c r="GM129" s="398"/>
      <c r="GN129" s="398"/>
    </row>
    <row r="130" spans="1:196" s="74" customFormat="1" ht="17.25" customHeight="1">
      <c r="A130" s="406" t="s">
        <v>634</v>
      </c>
      <c r="B130" s="394"/>
      <c r="C130" s="395"/>
      <c r="D130" s="395"/>
      <c r="E130" s="395"/>
      <c r="F130" s="395"/>
      <c r="G130" s="395"/>
      <c r="H130" s="398"/>
      <c r="I130" s="398"/>
      <c r="J130" s="398"/>
      <c r="K130" s="398"/>
      <c r="L130" s="398"/>
      <c r="M130" s="398"/>
      <c r="N130" s="398"/>
      <c r="O130" s="398"/>
      <c r="P130" s="398"/>
      <c r="Q130" s="398"/>
      <c r="R130" s="398"/>
      <c r="S130" s="398"/>
      <c r="T130" s="398"/>
      <c r="U130" s="398"/>
      <c r="V130" s="398"/>
      <c r="W130" s="398"/>
      <c r="X130" s="398"/>
      <c r="Y130" s="398"/>
      <c r="Z130" s="398"/>
      <c r="AA130" s="398"/>
      <c r="AB130" s="398"/>
      <c r="AC130" s="398"/>
      <c r="AD130" s="398"/>
      <c r="AE130" s="398"/>
      <c r="AF130" s="398"/>
      <c r="AG130" s="398"/>
      <c r="AH130" s="398"/>
      <c r="AI130" s="398"/>
      <c r="AJ130" s="398"/>
      <c r="AK130" s="398"/>
      <c r="AL130" s="398"/>
      <c r="AM130" s="398"/>
      <c r="AN130" s="398"/>
      <c r="AO130" s="398"/>
      <c r="AP130" s="398"/>
      <c r="AQ130" s="398"/>
      <c r="AR130" s="398"/>
      <c r="AS130" s="398"/>
      <c r="AT130" s="398"/>
      <c r="AU130" s="398"/>
      <c r="AV130" s="398"/>
      <c r="AW130" s="398"/>
      <c r="AX130" s="398"/>
      <c r="AY130" s="398"/>
      <c r="AZ130" s="398"/>
      <c r="BA130" s="398"/>
      <c r="BB130" s="398"/>
      <c r="BC130" s="398"/>
      <c r="BD130" s="398"/>
      <c r="BE130" s="398"/>
      <c r="BF130" s="398"/>
      <c r="BG130" s="398"/>
      <c r="BH130" s="398"/>
      <c r="BI130" s="398"/>
      <c r="BJ130" s="398"/>
      <c r="BK130" s="398"/>
      <c r="BL130" s="398"/>
      <c r="BM130" s="398"/>
      <c r="BN130" s="398"/>
      <c r="BO130" s="398"/>
      <c r="BP130" s="398"/>
      <c r="BQ130" s="398"/>
      <c r="BR130" s="398"/>
      <c r="BS130" s="398"/>
      <c r="BT130" s="398"/>
      <c r="BU130" s="398"/>
      <c r="BV130" s="398"/>
      <c r="BW130" s="398"/>
      <c r="BX130" s="398"/>
      <c r="BY130" s="398"/>
      <c r="BZ130" s="398"/>
      <c r="CA130" s="398"/>
      <c r="CB130" s="398"/>
      <c r="CC130" s="398"/>
      <c r="CD130" s="398"/>
      <c r="CE130" s="398"/>
      <c r="CF130" s="398"/>
      <c r="CG130" s="398"/>
      <c r="CH130" s="398"/>
      <c r="CI130" s="398"/>
      <c r="CJ130" s="398"/>
      <c r="CK130" s="398"/>
      <c r="CL130" s="398"/>
      <c r="CM130" s="398"/>
      <c r="CN130" s="398"/>
      <c r="CO130" s="398"/>
      <c r="CP130" s="398"/>
      <c r="CQ130" s="398"/>
      <c r="CR130" s="398"/>
      <c r="CS130" s="398"/>
      <c r="CT130" s="398"/>
      <c r="CU130" s="398"/>
      <c r="CV130" s="398"/>
      <c r="CW130" s="398"/>
      <c r="CX130" s="398"/>
      <c r="CY130" s="398"/>
      <c r="CZ130" s="398"/>
      <c r="DA130" s="398"/>
      <c r="DB130" s="398"/>
      <c r="DC130" s="398"/>
      <c r="DD130" s="398"/>
      <c r="DE130" s="398"/>
      <c r="DF130" s="398"/>
      <c r="DG130" s="398"/>
      <c r="DH130" s="398"/>
      <c r="DI130" s="398"/>
      <c r="DJ130" s="398"/>
      <c r="DK130" s="398"/>
      <c r="DL130" s="398"/>
      <c r="DM130" s="398"/>
      <c r="DN130" s="398"/>
      <c r="DO130" s="398"/>
      <c r="DP130" s="398"/>
      <c r="DQ130" s="398"/>
      <c r="DR130" s="398"/>
      <c r="DS130" s="398"/>
      <c r="DT130" s="398"/>
      <c r="DU130" s="398"/>
      <c r="DV130" s="398"/>
      <c r="DW130" s="398"/>
      <c r="DX130" s="398"/>
      <c r="DY130" s="398"/>
      <c r="DZ130" s="398"/>
      <c r="EA130" s="398"/>
      <c r="EB130" s="398"/>
      <c r="EC130" s="398"/>
      <c r="ED130" s="398"/>
      <c r="EE130" s="398"/>
      <c r="EF130" s="398"/>
      <c r="EG130" s="398"/>
      <c r="EH130" s="398"/>
      <c r="EI130" s="398"/>
      <c r="EJ130" s="398"/>
      <c r="EK130" s="398"/>
      <c r="EL130" s="398"/>
      <c r="EM130" s="398"/>
      <c r="EN130" s="398"/>
      <c r="EO130" s="398"/>
      <c r="EP130" s="398"/>
      <c r="EQ130" s="398"/>
      <c r="ER130" s="398"/>
      <c r="ES130" s="398"/>
      <c r="ET130" s="398"/>
      <c r="EU130" s="398"/>
      <c r="EV130" s="398"/>
      <c r="EW130" s="398"/>
      <c r="EX130" s="398"/>
      <c r="EY130" s="398"/>
      <c r="EZ130" s="398"/>
      <c r="FA130" s="398"/>
      <c r="FB130" s="398"/>
      <c r="FC130" s="398"/>
      <c r="FD130" s="398"/>
      <c r="FE130" s="398"/>
      <c r="FF130" s="398"/>
      <c r="FG130" s="398"/>
      <c r="FH130" s="398"/>
      <c r="FI130" s="398"/>
      <c r="FJ130" s="398"/>
      <c r="FK130" s="398"/>
      <c r="FL130" s="398"/>
      <c r="FM130" s="398"/>
      <c r="FN130" s="398"/>
      <c r="FO130" s="398"/>
      <c r="FP130" s="398"/>
      <c r="FQ130" s="398"/>
      <c r="FR130" s="398"/>
      <c r="FS130" s="398"/>
      <c r="FT130" s="398"/>
      <c r="FU130" s="398"/>
      <c r="FV130" s="398"/>
      <c r="FW130" s="398"/>
      <c r="FX130" s="398"/>
      <c r="FY130" s="398"/>
      <c r="FZ130" s="398"/>
      <c r="GA130" s="398"/>
      <c r="GB130" s="398"/>
      <c r="GC130" s="398"/>
      <c r="GD130" s="398"/>
      <c r="GE130" s="398"/>
      <c r="GF130" s="398"/>
      <c r="GG130" s="398"/>
      <c r="GH130" s="398"/>
      <c r="GI130" s="398"/>
      <c r="GJ130" s="398"/>
      <c r="GK130" s="398"/>
      <c r="GL130" s="398"/>
      <c r="GM130" s="398"/>
      <c r="GN130" s="398"/>
    </row>
    <row r="131" spans="1:7" ht="17.25" customHeight="1">
      <c r="A131" s="71"/>
      <c r="B131" s="71"/>
      <c r="C131" s="67"/>
      <c r="D131" s="67"/>
      <c r="E131" s="67"/>
      <c r="F131" s="67"/>
      <c r="G131" s="222"/>
    </row>
    <row r="132" spans="1:7" ht="17.25" customHeight="1">
      <c r="A132" s="71" t="s">
        <v>360</v>
      </c>
      <c r="B132" s="67"/>
      <c r="C132" s="67"/>
      <c r="D132" s="67"/>
      <c r="E132" s="67"/>
      <c r="F132" s="253"/>
      <c r="G132" s="253"/>
    </row>
    <row r="133" spans="1:7" ht="17.25" customHeight="1">
      <c r="A133" s="71"/>
      <c r="B133" s="67" t="s">
        <v>361</v>
      </c>
      <c r="C133" s="67"/>
      <c r="D133" s="67"/>
      <c r="E133" s="67"/>
      <c r="F133" s="253"/>
      <c r="G133" s="253"/>
    </row>
    <row r="134" spans="1:7" ht="17.25" customHeight="1">
      <c r="A134" s="71"/>
      <c r="B134" s="67"/>
      <c r="C134" s="67"/>
      <c r="D134" s="67"/>
      <c r="E134" s="67"/>
      <c r="F134" s="68" t="s">
        <v>57</v>
      </c>
      <c r="G134" s="68" t="s">
        <v>56</v>
      </c>
    </row>
    <row r="135" spans="2:7" ht="17.25" customHeight="1">
      <c r="B135" s="71" t="s">
        <v>362</v>
      </c>
      <c r="C135" s="67"/>
      <c r="D135" s="67"/>
      <c r="E135" s="67"/>
      <c r="F135" s="253"/>
      <c r="G135" s="253"/>
    </row>
    <row r="136" spans="1:7" ht="17.25" customHeight="1">
      <c r="A136" s="71"/>
      <c r="B136" s="71" t="s">
        <v>363</v>
      </c>
      <c r="C136" s="67"/>
      <c r="D136" s="67"/>
      <c r="E136" s="67"/>
      <c r="F136" s="253"/>
      <c r="G136" s="253"/>
    </row>
    <row r="137" spans="1:7" ht="17.25" customHeight="1">
      <c r="A137" s="71"/>
      <c r="B137" s="210" t="s">
        <v>364</v>
      </c>
      <c r="C137" s="67"/>
      <c r="D137" s="67"/>
      <c r="E137" s="67"/>
      <c r="F137" s="253"/>
      <c r="G137" s="253"/>
    </row>
    <row r="138" spans="1:7" ht="17.25" customHeight="1">
      <c r="A138" s="71"/>
      <c r="B138" s="210" t="s">
        <v>365</v>
      </c>
      <c r="C138" s="67"/>
      <c r="D138" s="67"/>
      <c r="E138" s="67"/>
      <c r="F138" s="253"/>
      <c r="G138" s="253"/>
    </row>
    <row r="139" spans="1:7" ht="17.25" customHeight="1">
      <c r="A139" s="71"/>
      <c r="B139" s="71" t="s">
        <v>366</v>
      </c>
      <c r="C139" s="67"/>
      <c r="D139" s="67"/>
      <c r="E139" s="67"/>
      <c r="F139" s="253"/>
      <c r="G139" s="253"/>
    </row>
    <row r="140" spans="1:7" ht="17.25" customHeight="1">
      <c r="A140" s="71"/>
      <c r="B140" s="71" t="s">
        <v>367</v>
      </c>
      <c r="C140" s="67"/>
      <c r="D140" s="67"/>
      <c r="E140" s="67"/>
      <c r="F140" s="253"/>
      <c r="G140" s="253"/>
    </row>
    <row r="141" spans="1:7" ht="17.25" customHeight="1">
      <c r="A141" s="71"/>
      <c r="B141" s="210" t="s">
        <v>368</v>
      </c>
      <c r="C141" s="67"/>
      <c r="D141" s="67"/>
      <c r="E141" s="67"/>
      <c r="F141" s="253"/>
      <c r="G141" s="253"/>
    </row>
    <row r="142" spans="1:7" ht="17.25" customHeight="1">
      <c r="A142" s="71"/>
      <c r="B142" s="67" t="s">
        <v>656</v>
      </c>
      <c r="C142" s="67"/>
      <c r="D142" s="67"/>
      <c r="E142" s="67"/>
      <c r="F142" s="253"/>
      <c r="G142" s="253">
        <v>0</v>
      </c>
    </row>
    <row r="143" spans="1:7" ht="17.25" customHeight="1">
      <c r="A143" s="71"/>
      <c r="B143" s="67" t="s">
        <v>657</v>
      </c>
      <c r="C143" s="67"/>
      <c r="D143" s="67"/>
      <c r="E143" s="67"/>
      <c r="F143" s="253"/>
      <c r="G143" s="253">
        <v>0</v>
      </c>
    </row>
    <row r="144" spans="1:7" ht="17.25" customHeight="1">
      <c r="A144" s="71"/>
      <c r="B144" s="210" t="s">
        <v>381</v>
      </c>
      <c r="C144" s="67"/>
      <c r="D144" s="67"/>
      <c r="E144" s="67"/>
      <c r="F144" s="253"/>
      <c r="G144" s="253">
        <v>0</v>
      </c>
    </row>
    <row r="145" spans="1:7" ht="17.25" customHeight="1">
      <c r="A145" s="71"/>
      <c r="B145" s="67" t="s">
        <v>382</v>
      </c>
      <c r="C145" s="67"/>
      <c r="D145" s="67"/>
      <c r="E145" s="67"/>
      <c r="F145" s="253"/>
      <c r="G145" s="253">
        <v>0</v>
      </c>
    </row>
    <row r="146" spans="1:7" ht="17.25" customHeight="1">
      <c r="A146" s="71"/>
      <c r="B146" s="67" t="s">
        <v>656</v>
      </c>
      <c r="C146" s="67"/>
      <c r="D146" s="67"/>
      <c r="E146" s="67"/>
      <c r="F146" s="253"/>
      <c r="G146" s="253">
        <v>0</v>
      </c>
    </row>
    <row r="147" spans="1:7" ht="17.25" customHeight="1">
      <c r="A147" s="71"/>
      <c r="B147" s="67" t="s">
        <v>657</v>
      </c>
      <c r="C147" s="67"/>
      <c r="D147" s="67"/>
      <c r="E147" s="67"/>
      <c r="F147" s="253"/>
      <c r="G147" s="253">
        <v>0</v>
      </c>
    </row>
    <row r="148" spans="1:7" ht="17.25" customHeight="1">
      <c r="A148" s="71"/>
      <c r="B148" s="210" t="s">
        <v>383</v>
      </c>
      <c r="C148" s="67"/>
      <c r="D148" s="67"/>
      <c r="E148" s="67"/>
      <c r="F148" s="253"/>
      <c r="G148" s="253">
        <v>0</v>
      </c>
    </row>
    <row r="149" spans="1:7" ht="17.25" customHeight="1">
      <c r="A149" s="71"/>
      <c r="B149" s="67" t="s">
        <v>384</v>
      </c>
      <c r="C149" s="67"/>
      <c r="D149" s="67"/>
      <c r="E149" s="67"/>
      <c r="F149" s="253"/>
      <c r="G149" s="253"/>
    </row>
    <row r="150" spans="1:7" ht="17.25" customHeight="1">
      <c r="A150" s="71"/>
      <c r="B150" s="67" t="s">
        <v>658</v>
      </c>
      <c r="C150" s="67"/>
      <c r="D150" s="67"/>
      <c r="E150" s="67"/>
      <c r="F150" s="253"/>
      <c r="G150" s="253"/>
    </row>
    <row r="151" spans="1:7" ht="26.25" customHeight="1">
      <c r="A151" s="71"/>
      <c r="B151" s="67"/>
      <c r="C151" s="67"/>
      <c r="D151" s="67"/>
      <c r="E151" s="67"/>
      <c r="F151" s="253"/>
      <c r="G151" s="253"/>
    </row>
    <row r="152" spans="1:7" ht="17.25" customHeight="1">
      <c r="A152" s="71"/>
      <c r="B152" s="210" t="s">
        <v>167</v>
      </c>
      <c r="C152" s="67"/>
      <c r="D152" s="67"/>
      <c r="E152" s="67"/>
      <c r="F152" s="253"/>
      <c r="G152" s="253"/>
    </row>
    <row r="153" spans="1:7" ht="17.25" customHeight="1">
      <c r="A153" s="71"/>
      <c r="B153" s="210" t="s">
        <v>168</v>
      </c>
      <c r="C153" s="67"/>
      <c r="D153" s="67"/>
      <c r="E153" s="67"/>
      <c r="F153" s="253"/>
      <c r="G153" s="253"/>
    </row>
    <row r="154" spans="1:7" ht="17.25" customHeight="1">
      <c r="A154" s="71"/>
      <c r="B154" s="67" t="s">
        <v>173</v>
      </c>
      <c r="C154" s="67"/>
      <c r="D154" s="67"/>
      <c r="E154" s="67"/>
      <c r="F154" s="253"/>
      <c r="G154" s="253"/>
    </row>
    <row r="155" spans="1:7" ht="17.25" customHeight="1">
      <c r="A155" s="71"/>
      <c r="B155" s="71" t="s">
        <v>177</v>
      </c>
      <c r="C155" s="67"/>
      <c r="D155" s="67"/>
      <c r="E155" s="67"/>
      <c r="F155" s="253"/>
      <c r="G155" s="253"/>
    </row>
    <row r="156" spans="1:7" ht="17.25" customHeight="1">
      <c r="A156" s="71"/>
      <c r="B156" s="71" t="s">
        <v>178</v>
      </c>
      <c r="C156" s="67"/>
      <c r="D156" s="67"/>
      <c r="E156" s="67"/>
      <c r="F156" s="253"/>
      <c r="G156" s="253"/>
    </row>
    <row r="157" spans="1:7" ht="17.25" customHeight="1">
      <c r="A157" s="71"/>
      <c r="B157" s="71" t="s">
        <v>179</v>
      </c>
      <c r="C157" s="67"/>
      <c r="D157" s="67"/>
      <c r="E157" s="67"/>
      <c r="F157" s="253"/>
      <c r="G157" s="253"/>
    </row>
    <row r="158" spans="6:7" ht="17.25" customHeight="1">
      <c r="F158" s="253"/>
      <c r="G158" s="253"/>
    </row>
    <row r="159" spans="6:7" ht="17.25" customHeight="1">
      <c r="F159" s="253"/>
      <c r="G159" s="253"/>
    </row>
    <row r="160" spans="6:7" ht="17.25" customHeight="1">
      <c r="F160" s="253"/>
      <c r="G160" s="253"/>
    </row>
    <row r="161" spans="6:7" ht="17.25" customHeight="1">
      <c r="F161" s="253"/>
      <c r="G161" s="253"/>
    </row>
    <row r="162" spans="6:7" ht="17.25" customHeight="1">
      <c r="F162" s="253"/>
      <c r="G162" s="253"/>
    </row>
    <row r="163" spans="6:7" ht="17.25" customHeight="1">
      <c r="F163" s="253"/>
      <c r="G163" s="253"/>
    </row>
    <row r="164" spans="6:7" ht="17.25" customHeight="1">
      <c r="F164" s="253"/>
      <c r="G164" s="253"/>
    </row>
    <row r="165" spans="6:7" ht="17.25" customHeight="1">
      <c r="F165" s="253"/>
      <c r="G165" s="253"/>
    </row>
    <row r="166" spans="6:7" ht="17.25" customHeight="1">
      <c r="F166" s="253"/>
      <c r="G166" s="253"/>
    </row>
    <row r="167" spans="6:7" ht="17.25" customHeight="1">
      <c r="F167" s="253"/>
      <c r="G167" s="253"/>
    </row>
    <row r="168" spans="6:7" ht="17.25" customHeight="1">
      <c r="F168" s="253"/>
      <c r="G168" s="253"/>
    </row>
    <row r="169" spans="1:7" ht="17.25" customHeight="1" hidden="1">
      <c r="A169" s="67"/>
      <c r="B169" s="67"/>
      <c r="C169" s="67"/>
      <c r="D169" s="67"/>
      <c r="E169" s="67"/>
      <c r="F169" s="154" t="s">
        <v>176</v>
      </c>
      <c r="G169" s="253"/>
    </row>
    <row r="170" spans="1:7" ht="17.25" customHeight="1" hidden="1">
      <c r="A170" s="67"/>
      <c r="B170" s="71" t="s">
        <v>11</v>
      </c>
      <c r="C170" s="67"/>
      <c r="D170" s="71" t="s">
        <v>219</v>
      </c>
      <c r="F170" s="275" t="s">
        <v>220</v>
      </c>
      <c r="G170" s="253"/>
    </row>
    <row r="171" spans="1:7" ht="17.25" customHeight="1" hidden="1">
      <c r="A171" s="67"/>
      <c r="B171" s="67"/>
      <c r="C171" s="67"/>
      <c r="D171" s="67"/>
      <c r="F171" s="154"/>
      <c r="G171" s="253"/>
    </row>
    <row r="172" spans="1:7" ht="17.25" customHeight="1" hidden="1">
      <c r="A172" s="67"/>
      <c r="B172" s="67"/>
      <c r="C172" s="67"/>
      <c r="D172" s="67"/>
      <c r="E172" s="67"/>
      <c r="F172" s="261"/>
      <c r="G172" s="261"/>
    </row>
    <row r="173" spans="1:7" ht="27" customHeight="1" hidden="1">
      <c r="A173" s="67"/>
      <c r="B173" s="67"/>
      <c r="C173" s="67"/>
      <c r="D173" s="67"/>
      <c r="E173" s="67"/>
      <c r="F173" s="261"/>
      <c r="G173" s="261"/>
    </row>
    <row r="174" spans="1:7" ht="17.25" customHeight="1" hidden="1">
      <c r="A174" s="67"/>
      <c r="B174" s="276" t="s">
        <v>225</v>
      </c>
      <c r="C174" s="67"/>
      <c r="D174" s="67"/>
      <c r="E174" s="67"/>
      <c r="F174" s="218"/>
      <c r="G174" s="218"/>
    </row>
    <row r="175" spans="1:7" ht="17.25" customHeight="1">
      <c r="A175" s="67"/>
      <c r="B175" s="67"/>
      <c r="C175" s="67"/>
      <c r="D175" s="67"/>
      <c r="E175" s="67"/>
      <c r="F175" s="218"/>
      <c r="G175" s="218"/>
    </row>
    <row r="176" spans="1:7" ht="17.25" customHeight="1">
      <c r="A176" s="67"/>
      <c r="B176" s="67"/>
      <c r="C176" s="67"/>
      <c r="D176" s="67"/>
      <c r="E176" s="67"/>
      <c r="F176" s="218"/>
      <c r="G176" s="218"/>
    </row>
    <row r="177" spans="1:7" ht="17.25" customHeight="1">
      <c r="A177" s="67"/>
      <c r="B177" s="67"/>
      <c r="C177" s="67"/>
      <c r="D177" s="67"/>
      <c r="E177" s="67"/>
      <c r="F177" s="218"/>
      <c r="G177" s="218"/>
    </row>
    <row r="178" spans="1:7" ht="17.25" customHeight="1">
      <c r="A178" s="67"/>
      <c r="B178" s="67"/>
      <c r="C178" s="67"/>
      <c r="D178" s="67"/>
      <c r="E178" s="67"/>
      <c r="F178" s="218"/>
      <c r="G178" s="218"/>
    </row>
    <row r="179" spans="1:7" ht="17.25" customHeight="1">
      <c r="A179" s="67"/>
      <c r="B179" s="67"/>
      <c r="C179" s="67"/>
      <c r="D179" s="67"/>
      <c r="E179" s="67"/>
      <c r="F179" s="218"/>
      <c r="G179" s="218"/>
    </row>
    <row r="180" spans="1:7" ht="17.25" customHeight="1">
      <c r="A180" s="67"/>
      <c r="B180" s="67"/>
      <c r="C180" s="67"/>
      <c r="D180" s="67"/>
      <c r="E180" s="67"/>
      <c r="F180" s="67"/>
      <c r="G180" s="67"/>
    </row>
    <row r="181" spans="1:7" ht="17.25" customHeight="1">
      <c r="A181" s="67"/>
      <c r="B181" s="67"/>
      <c r="C181" s="67"/>
      <c r="D181" s="67"/>
      <c r="E181" s="67"/>
      <c r="F181" s="67"/>
      <c r="G181" s="67"/>
    </row>
    <row r="182" spans="1:7" ht="17.25" customHeight="1" hidden="1">
      <c r="A182" s="601" t="s">
        <v>636</v>
      </c>
      <c r="B182" s="599"/>
      <c r="C182" s="599"/>
      <c r="D182" s="599"/>
      <c r="E182" s="599"/>
      <c r="F182" s="599"/>
      <c r="G182" s="599"/>
    </row>
    <row r="183" ht="17.25" customHeight="1" hidden="1">
      <c r="A183" s="6" t="s">
        <v>635</v>
      </c>
    </row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</sheetData>
  <sheetProtection/>
  <mergeCells count="3">
    <mergeCell ref="A182:G182"/>
    <mergeCell ref="A3:D3"/>
    <mergeCell ref="A40:G40"/>
  </mergeCells>
  <printOptions horizontalCentered="1"/>
  <pageMargins left="0.8" right="0.15748031496062992" top="0.49" bottom="0.7" header="0.4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TAI VU</dc:creator>
  <cp:keywords/>
  <dc:description/>
  <cp:lastModifiedBy>YenHH</cp:lastModifiedBy>
  <cp:lastPrinted>2010-07-26T09:11:52Z</cp:lastPrinted>
  <dcterms:created xsi:type="dcterms:W3CDTF">2002-02-09T11:22:36Z</dcterms:created>
  <dcterms:modified xsi:type="dcterms:W3CDTF">2010-07-26T09:11:59Z</dcterms:modified>
  <cp:category/>
  <cp:version/>
  <cp:contentType/>
  <cp:contentStatus/>
</cp:coreProperties>
</file>